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7860" tabRatio="845" activeTab="6"/>
  </bookViews>
  <sheets>
    <sheet name="прил 3" sheetId="5" r:id="rId1"/>
    <sheet name="прил 4" sheetId="1" r:id="rId2"/>
    <sheet name="прил 5" sheetId="2" r:id="rId3"/>
    <sheet name="прил 6" sheetId="6" r:id="rId4"/>
    <sheet name="прил 7" sheetId="7" r:id="rId5"/>
    <sheet name="прил 8" sheetId="3" r:id="rId6"/>
    <sheet name="расш 1 к прил 8" sheetId="4" r:id="rId7"/>
    <sheet name="расш 2 к прил 8" sheetId="15" r:id="rId8"/>
    <sheet name="прил 9" sheetId="8" r:id="rId9"/>
    <sheet name="прил 10" sheetId="11" r:id="rId10"/>
    <sheet name="прил 12" sheetId="9" r:id="rId11"/>
    <sheet name="прил 13" sheetId="14" r:id="rId12"/>
    <sheet name="прил 14" sheetId="16" r:id="rId13"/>
    <sheet name="прил 15" sheetId="12" r:id="rId14"/>
    <sheet name="прил 16" sheetId="13" r:id="rId15"/>
    <sheet name="прил 17" sheetId="18" r:id="rId16"/>
    <sheet name="прил 18" sheetId="17" r:id="rId17"/>
    <sheet name="прил №19" sheetId="19" r:id="rId18"/>
  </sheets>
  <externalReferences>
    <externalReference r:id="rId19"/>
    <externalReference r:id="rId20"/>
  </externalReferences>
  <definedNames>
    <definedName name="_xlnm.Print_Area" localSheetId="6">'расш 1 к прил 8'!$A$1:$H$69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9"/>
  <c r="E24"/>
  <c r="D24"/>
  <c r="C23"/>
  <c r="C22"/>
  <c r="C21"/>
  <c r="C20"/>
  <c r="C19"/>
  <c r="C18"/>
  <c r="C24" s="1"/>
  <c r="D50" i="17"/>
  <c r="D52" s="1"/>
  <c r="D41"/>
  <c r="F41" s="1"/>
  <c r="C41"/>
  <c r="B41"/>
  <c r="E40"/>
  <c r="D40"/>
  <c r="F40" s="1"/>
  <c r="C40"/>
  <c r="B40"/>
  <c r="D39"/>
  <c r="F39" s="1"/>
  <c r="C39"/>
  <c r="B39"/>
  <c r="E38"/>
  <c r="D38"/>
  <c r="F38" s="1"/>
  <c r="C38"/>
  <c r="B38"/>
  <c r="D37"/>
  <c r="F37" s="1"/>
  <c r="C37"/>
  <c r="B37"/>
  <c r="E36"/>
  <c r="D36"/>
  <c r="F36" s="1"/>
  <c r="C36"/>
  <c r="B36"/>
  <c r="D35"/>
  <c r="F35" s="1"/>
  <c r="C35"/>
  <c r="B35"/>
  <c r="E34"/>
  <c r="D34"/>
  <c r="F34" s="1"/>
  <c r="C34"/>
  <c r="B34"/>
  <c r="D33"/>
  <c r="F33" s="1"/>
  <c r="C33"/>
  <c r="B33"/>
  <c r="E32"/>
  <c r="D32"/>
  <c r="F32" s="1"/>
  <c r="C32"/>
  <c r="B32"/>
  <c r="D31"/>
  <c r="F31" s="1"/>
  <c r="C31"/>
  <c r="B31"/>
  <c r="E30"/>
  <c r="D30"/>
  <c r="F30" s="1"/>
  <c r="C30"/>
  <c r="B30"/>
  <c r="D29"/>
  <c r="F29" s="1"/>
  <c r="C29"/>
  <c r="B29"/>
  <c r="E28"/>
  <c r="D28"/>
  <c r="F28" s="1"/>
  <c r="C28"/>
  <c r="B28"/>
  <c r="D27"/>
  <c r="F27" s="1"/>
  <c r="C27"/>
  <c r="B27"/>
  <c r="F26"/>
  <c r="E26"/>
  <c r="D26"/>
  <c r="C26"/>
  <c r="B26"/>
  <c r="D25"/>
  <c r="F25" s="1"/>
  <c r="C25"/>
  <c r="B25"/>
  <c r="E24"/>
  <c r="D24"/>
  <c r="F24" s="1"/>
  <c r="C24"/>
  <c r="B24"/>
  <c r="D23"/>
  <c r="F23" s="1"/>
  <c r="C23"/>
  <c r="B23"/>
  <c r="F22"/>
  <c r="E22"/>
  <c r="D22"/>
  <c r="C22"/>
  <c r="B22"/>
  <c r="D21"/>
  <c r="F21" s="1"/>
  <c r="C21"/>
  <c r="B21"/>
  <c r="E20"/>
  <c r="D20"/>
  <c r="F20" s="1"/>
  <c r="C20"/>
  <c r="B20"/>
  <c r="D19"/>
  <c r="F19" s="1"/>
  <c r="C19"/>
  <c r="B19"/>
  <c r="F18"/>
  <c r="E18"/>
  <c r="D18"/>
  <c r="C18"/>
  <c r="B18"/>
  <c r="D17"/>
  <c r="F17" s="1"/>
  <c r="C17"/>
  <c r="B17"/>
  <c r="E16"/>
  <c r="D16"/>
  <c r="F16" s="1"/>
  <c r="C16"/>
  <c r="B16"/>
  <c r="D15"/>
  <c r="F15" s="1"/>
  <c r="C15"/>
  <c r="B15"/>
  <c r="F14"/>
  <c r="E14"/>
  <c r="D14"/>
  <c r="C14"/>
  <c r="B14"/>
  <c r="D13"/>
  <c r="F13" s="1"/>
  <c r="C13"/>
  <c r="B13"/>
  <c r="E12"/>
  <c r="D12"/>
  <c r="F12" s="1"/>
  <c r="C12"/>
  <c r="B12"/>
  <c r="D11"/>
  <c r="D42" s="1"/>
  <c r="D51" s="1"/>
  <c r="C11"/>
  <c r="C42" s="1"/>
  <c r="B11"/>
  <c r="C76" i="16"/>
  <c r="C75"/>
  <c r="J71"/>
  <c r="I71"/>
  <c r="H71"/>
  <c r="E71"/>
  <c r="G70"/>
  <c r="D70"/>
  <c r="F70" s="1"/>
  <c r="C70" s="1"/>
  <c r="K70" s="1"/>
  <c r="L70" s="1"/>
  <c r="B70"/>
  <c r="G69"/>
  <c r="F69"/>
  <c r="C69" s="1"/>
  <c r="K69" s="1"/>
  <c r="L69" s="1"/>
  <c r="D69"/>
  <c r="B69"/>
  <c r="G68"/>
  <c r="D68"/>
  <c r="F68" s="1"/>
  <c r="C68" s="1"/>
  <c r="K68" s="1"/>
  <c r="L68" s="1"/>
  <c r="B68"/>
  <c r="G67"/>
  <c r="D67"/>
  <c r="F67" s="1"/>
  <c r="C67" s="1"/>
  <c r="K67" s="1"/>
  <c r="L67" s="1"/>
  <c r="B67"/>
  <c r="G66"/>
  <c r="D66"/>
  <c r="F66" s="1"/>
  <c r="C66" s="1"/>
  <c r="K66" s="1"/>
  <c r="L66" s="1"/>
  <c r="B66"/>
  <c r="G65"/>
  <c r="F65"/>
  <c r="C65" s="1"/>
  <c r="K65" s="1"/>
  <c r="L65" s="1"/>
  <c r="D65"/>
  <c r="B65"/>
  <c r="G64"/>
  <c r="D64"/>
  <c r="F64" s="1"/>
  <c r="C64" s="1"/>
  <c r="K64" s="1"/>
  <c r="L64" s="1"/>
  <c r="B64"/>
  <c r="G63"/>
  <c r="D63"/>
  <c r="F63" s="1"/>
  <c r="C63" s="1"/>
  <c r="K63" s="1"/>
  <c r="L63" s="1"/>
  <c r="B63"/>
  <c r="G62"/>
  <c r="G71" s="1"/>
  <c r="D62"/>
  <c r="D71" s="1"/>
  <c r="B62"/>
  <c r="J59"/>
  <c r="I59"/>
  <c r="H59"/>
  <c r="E59"/>
  <c r="D59"/>
  <c r="F59" s="1"/>
  <c r="B59"/>
  <c r="J58"/>
  <c r="I58"/>
  <c r="H58"/>
  <c r="E58"/>
  <c r="D58"/>
  <c r="F58" s="1"/>
  <c r="B58"/>
  <c r="J57"/>
  <c r="I57"/>
  <c r="H57"/>
  <c r="E57"/>
  <c r="D57"/>
  <c r="F57" s="1"/>
  <c r="B57"/>
  <c r="J56"/>
  <c r="I56"/>
  <c r="H56"/>
  <c r="E56"/>
  <c r="D56"/>
  <c r="F56" s="1"/>
  <c r="B56"/>
  <c r="J55"/>
  <c r="I55"/>
  <c r="H55"/>
  <c r="E55"/>
  <c r="D55"/>
  <c r="F55" s="1"/>
  <c r="B55"/>
  <c r="J54"/>
  <c r="I54"/>
  <c r="H54"/>
  <c r="E54"/>
  <c r="D54"/>
  <c r="F54" s="1"/>
  <c r="B54"/>
  <c r="J53"/>
  <c r="I53"/>
  <c r="H53"/>
  <c r="E53"/>
  <c r="D53"/>
  <c r="F53" s="1"/>
  <c r="B53"/>
  <c r="J52"/>
  <c r="I52"/>
  <c r="H52"/>
  <c r="E52"/>
  <c r="D52"/>
  <c r="F52" s="1"/>
  <c r="B52"/>
  <c r="J51"/>
  <c r="I51"/>
  <c r="H51"/>
  <c r="E51"/>
  <c r="D51"/>
  <c r="F51" s="1"/>
  <c r="B51"/>
  <c r="J50"/>
  <c r="I50"/>
  <c r="H50"/>
  <c r="E50"/>
  <c r="D50"/>
  <c r="F50" s="1"/>
  <c r="B50"/>
  <c r="J49"/>
  <c r="I49"/>
  <c r="H49"/>
  <c r="E49"/>
  <c r="D49"/>
  <c r="F49" s="1"/>
  <c r="B49"/>
  <c r="J48"/>
  <c r="I48"/>
  <c r="H48"/>
  <c r="E48"/>
  <c r="D48"/>
  <c r="F48" s="1"/>
  <c r="B48"/>
  <c r="J47"/>
  <c r="I47"/>
  <c r="H47"/>
  <c r="E47"/>
  <c r="D47"/>
  <c r="F47" s="1"/>
  <c r="B47"/>
  <c r="J46"/>
  <c r="I46"/>
  <c r="H46"/>
  <c r="E46"/>
  <c r="D46"/>
  <c r="F46" s="1"/>
  <c r="B46"/>
  <c r="J45"/>
  <c r="J60" s="1"/>
  <c r="I45"/>
  <c r="I60" s="1"/>
  <c r="H45"/>
  <c r="H60" s="1"/>
  <c r="E45"/>
  <c r="E60" s="1"/>
  <c r="D45"/>
  <c r="D60" s="1"/>
  <c r="B45"/>
  <c r="J43"/>
  <c r="I43"/>
  <c r="H43"/>
  <c r="G43"/>
  <c r="E43"/>
  <c r="F43" s="1"/>
  <c r="C43" s="1"/>
  <c r="K43" s="1"/>
  <c r="L43" s="1"/>
  <c r="D43"/>
  <c r="B43"/>
  <c r="J42"/>
  <c r="I42"/>
  <c r="H42"/>
  <c r="G42"/>
  <c r="E42"/>
  <c r="D42"/>
  <c r="F42" s="1"/>
  <c r="C42" s="1"/>
  <c r="K42" s="1"/>
  <c r="L42" s="1"/>
  <c r="B42"/>
  <c r="J41"/>
  <c r="I41"/>
  <c r="H41"/>
  <c r="G41"/>
  <c r="E41"/>
  <c r="D41"/>
  <c r="F41" s="1"/>
  <c r="C41" s="1"/>
  <c r="K41" s="1"/>
  <c r="L41" s="1"/>
  <c r="B41"/>
  <c r="J40"/>
  <c r="I40"/>
  <c r="H40"/>
  <c r="G40"/>
  <c r="F40"/>
  <c r="C40" s="1"/>
  <c r="K40" s="1"/>
  <c r="L40" s="1"/>
  <c r="E40"/>
  <c r="D40"/>
  <c r="B40"/>
  <c r="J39"/>
  <c r="I39"/>
  <c r="H39"/>
  <c r="G39"/>
  <c r="E39"/>
  <c r="F39" s="1"/>
  <c r="C39" s="1"/>
  <c r="K39" s="1"/>
  <c r="L39" s="1"/>
  <c r="D39"/>
  <c r="B39"/>
  <c r="J38"/>
  <c r="I38"/>
  <c r="H38"/>
  <c r="G38"/>
  <c r="F38"/>
  <c r="C38" s="1"/>
  <c r="K38" s="1"/>
  <c r="L38" s="1"/>
  <c r="E38"/>
  <c r="D38"/>
  <c r="B38"/>
  <c r="J37"/>
  <c r="I37"/>
  <c r="H37"/>
  <c r="G37"/>
  <c r="E37"/>
  <c r="D37"/>
  <c r="F37" s="1"/>
  <c r="C37" s="1"/>
  <c r="K37" s="1"/>
  <c r="L37" s="1"/>
  <c r="B37"/>
  <c r="L36"/>
  <c r="J36"/>
  <c r="I36"/>
  <c r="H36"/>
  <c r="G36"/>
  <c r="F36"/>
  <c r="C36" s="1"/>
  <c r="K36" s="1"/>
  <c r="E36"/>
  <c r="D36"/>
  <c r="B36"/>
  <c r="J35"/>
  <c r="I35"/>
  <c r="H35"/>
  <c r="G35"/>
  <c r="F35"/>
  <c r="C35" s="1"/>
  <c r="K35" s="1"/>
  <c r="L35" s="1"/>
  <c r="E35"/>
  <c r="D35"/>
  <c r="B35"/>
  <c r="J34"/>
  <c r="I34"/>
  <c r="H34"/>
  <c r="G34"/>
  <c r="E34"/>
  <c r="F34" s="1"/>
  <c r="C34" s="1"/>
  <c r="K34" s="1"/>
  <c r="L34" s="1"/>
  <c r="D34"/>
  <c r="B34"/>
  <c r="J33"/>
  <c r="I33"/>
  <c r="H33"/>
  <c r="G33"/>
  <c r="E33"/>
  <c r="D33"/>
  <c r="F33" s="1"/>
  <c r="C33" s="1"/>
  <c r="K33" s="1"/>
  <c r="L33" s="1"/>
  <c r="B33"/>
  <c r="J32"/>
  <c r="I32"/>
  <c r="H32"/>
  <c r="G32"/>
  <c r="E32"/>
  <c r="F32" s="1"/>
  <c r="C32" s="1"/>
  <c r="K32" s="1"/>
  <c r="L32" s="1"/>
  <c r="D32"/>
  <c r="B32"/>
  <c r="J31"/>
  <c r="I31"/>
  <c r="H31"/>
  <c r="G31"/>
  <c r="F31"/>
  <c r="C31" s="1"/>
  <c r="K31" s="1"/>
  <c r="L31" s="1"/>
  <c r="E31"/>
  <c r="D31"/>
  <c r="B31"/>
  <c r="J30"/>
  <c r="I30"/>
  <c r="H30"/>
  <c r="G30"/>
  <c r="E30"/>
  <c r="D30"/>
  <c r="F30" s="1"/>
  <c r="C30" s="1"/>
  <c r="K30" s="1"/>
  <c r="L30" s="1"/>
  <c r="B30"/>
  <c r="J29"/>
  <c r="I29"/>
  <c r="H29"/>
  <c r="G29"/>
  <c r="E29"/>
  <c r="D29"/>
  <c r="F29" s="1"/>
  <c r="C29" s="1"/>
  <c r="K29" s="1"/>
  <c r="L29" s="1"/>
  <c r="B29"/>
  <c r="J28"/>
  <c r="I28"/>
  <c r="H28"/>
  <c r="G28"/>
  <c r="E28"/>
  <c r="F28" s="1"/>
  <c r="C28" s="1"/>
  <c r="K28" s="1"/>
  <c r="L28" s="1"/>
  <c r="D28"/>
  <c r="B28"/>
  <c r="J27"/>
  <c r="I27"/>
  <c r="H27"/>
  <c r="G27"/>
  <c r="E27"/>
  <c r="D27"/>
  <c r="F27" s="1"/>
  <c r="C27" s="1"/>
  <c r="K27" s="1"/>
  <c r="L27" s="1"/>
  <c r="B27"/>
  <c r="J26"/>
  <c r="I26"/>
  <c r="H26"/>
  <c r="G26"/>
  <c r="E26"/>
  <c r="D26"/>
  <c r="F26" s="1"/>
  <c r="C26" s="1"/>
  <c r="K26" s="1"/>
  <c r="L26" s="1"/>
  <c r="B26"/>
  <c r="J25"/>
  <c r="I25"/>
  <c r="H25"/>
  <c r="G25"/>
  <c r="E25"/>
  <c r="D25"/>
  <c r="F25" s="1"/>
  <c r="C25" s="1"/>
  <c r="K25" s="1"/>
  <c r="L25" s="1"/>
  <c r="B25"/>
  <c r="J24"/>
  <c r="I24"/>
  <c r="H24"/>
  <c r="G24"/>
  <c r="E24"/>
  <c r="D24"/>
  <c r="F24" s="1"/>
  <c r="C24" s="1"/>
  <c r="K24" s="1"/>
  <c r="L24" s="1"/>
  <c r="B24"/>
  <c r="J23"/>
  <c r="I23"/>
  <c r="H23"/>
  <c r="G23"/>
  <c r="E23"/>
  <c r="D23"/>
  <c r="F23" s="1"/>
  <c r="C23" s="1"/>
  <c r="K23" s="1"/>
  <c r="L23" s="1"/>
  <c r="B23"/>
  <c r="J22"/>
  <c r="I22"/>
  <c r="H22"/>
  <c r="G22"/>
  <c r="E22"/>
  <c r="D22"/>
  <c r="F22" s="1"/>
  <c r="C22" s="1"/>
  <c r="K22" s="1"/>
  <c r="L22" s="1"/>
  <c r="B22"/>
  <c r="J21"/>
  <c r="I21"/>
  <c r="H21"/>
  <c r="G21"/>
  <c r="E21"/>
  <c r="D21"/>
  <c r="F21" s="1"/>
  <c r="C21" s="1"/>
  <c r="K21" s="1"/>
  <c r="L21" s="1"/>
  <c r="B21"/>
  <c r="J20"/>
  <c r="I20"/>
  <c r="H20"/>
  <c r="G20"/>
  <c r="E20"/>
  <c r="D20"/>
  <c r="F20" s="1"/>
  <c r="C20" s="1"/>
  <c r="K20" s="1"/>
  <c r="L20" s="1"/>
  <c r="B20"/>
  <c r="J19"/>
  <c r="I19"/>
  <c r="H19"/>
  <c r="G19"/>
  <c r="E19"/>
  <c r="D19"/>
  <c r="F19" s="1"/>
  <c r="C19" s="1"/>
  <c r="K19" s="1"/>
  <c r="L19" s="1"/>
  <c r="B19"/>
  <c r="J18"/>
  <c r="I18"/>
  <c r="H18"/>
  <c r="G18"/>
  <c r="E18"/>
  <c r="D18"/>
  <c r="F18" s="1"/>
  <c r="C18" s="1"/>
  <c r="K18" s="1"/>
  <c r="L18" s="1"/>
  <c r="B18"/>
  <c r="J17"/>
  <c r="I17"/>
  <c r="H17"/>
  <c r="G17"/>
  <c r="E17"/>
  <c r="D17"/>
  <c r="F17" s="1"/>
  <c r="C17" s="1"/>
  <c r="K17" s="1"/>
  <c r="L17" s="1"/>
  <c r="B17"/>
  <c r="J16"/>
  <c r="I16"/>
  <c r="H16"/>
  <c r="G16"/>
  <c r="E16"/>
  <c r="D16"/>
  <c r="F16" s="1"/>
  <c r="C16" s="1"/>
  <c r="K16" s="1"/>
  <c r="L16" s="1"/>
  <c r="B16"/>
  <c r="J15"/>
  <c r="I15"/>
  <c r="H15"/>
  <c r="G15"/>
  <c r="E15"/>
  <c r="D15"/>
  <c r="F15" s="1"/>
  <c r="C15" s="1"/>
  <c r="K15" s="1"/>
  <c r="L15" s="1"/>
  <c r="B15"/>
  <c r="J14"/>
  <c r="I14"/>
  <c r="H14"/>
  <c r="G14"/>
  <c r="E14"/>
  <c r="D14"/>
  <c r="F14" s="1"/>
  <c r="C14" s="1"/>
  <c r="K14" s="1"/>
  <c r="L14" s="1"/>
  <c r="B14"/>
  <c r="J13"/>
  <c r="J44" s="1"/>
  <c r="I13"/>
  <c r="H13"/>
  <c r="H44" s="1"/>
  <c r="G13"/>
  <c r="E13"/>
  <c r="D13"/>
  <c r="D44" s="1"/>
  <c r="B13"/>
  <c r="D37" i="15"/>
  <c r="C36"/>
  <c r="E35"/>
  <c r="C35" s="1"/>
  <c r="E34"/>
  <c r="C34"/>
  <c r="E33"/>
  <c r="C33" s="1"/>
  <c r="E32"/>
  <c r="C32"/>
  <c r="E31"/>
  <c r="C31" s="1"/>
  <c r="E30"/>
  <c r="C30"/>
  <c r="E29"/>
  <c r="C29" s="1"/>
  <c r="C28"/>
  <c r="E27"/>
  <c r="C27" s="1"/>
  <c r="E26"/>
  <c r="C26"/>
  <c r="E25"/>
  <c r="C25" s="1"/>
  <c r="E24"/>
  <c r="C24"/>
  <c r="E23"/>
  <c r="C23" s="1"/>
  <c r="C22"/>
  <c r="E21"/>
  <c r="C21"/>
  <c r="E20"/>
  <c r="C20" s="1"/>
  <c r="E19"/>
  <c r="C19"/>
  <c r="C18"/>
  <c r="C17"/>
  <c r="C16"/>
  <c r="E15"/>
  <c r="C15" s="1"/>
  <c r="E14"/>
  <c r="C14"/>
  <c r="E13"/>
  <c r="C13" s="1"/>
  <c r="C12"/>
  <c r="C11"/>
  <c r="E10"/>
  <c r="E37" s="1"/>
  <c r="E8"/>
  <c r="D8"/>
  <c r="G30" i="14"/>
  <c r="C30"/>
  <c r="B30"/>
  <c r="F30" s="1"/>
  <c r="G29"/>
  <c r="C29"/>
  <c r="B29"/>
  <c r="F29" s="1"/>
  <c r="G28"/>
  <c r="C28"/>
  <c r="B28"/>
  <c r="F28" s="1"/>
  <c r="B27"/>
  <c r="E27" s="1"/>
  <c r="B26"/>
  <c r="I26" s="1"/>
  <c r="B25"/>
  <c r="I25" s="1"/>
  <c r="B24"/>
  <c r="I24" s="1"/>
  <c r="B23"/>
  <c r="I23" s="1"/>
  <c r="B22"/>
  <c r="I22" s="1"/>
  <c r="B21"/>
  <c r="I21" s="1"/>
  <c r="B20"/>
  <c r="I20" s="1"/>
  <c r="B19"/>
  <c r="I19" s="1"/>
  <c r="B18"/>
  <c r="I18" s="1"/>
  <c r="B17"/>
  <c r="I17" s="1"/>
  <c r="B16"/>
  <c r="I16" s="1"/>
  <c r="I15"/>
  <c r="H15"/>
  <c r="H14"/>
  <c r="G14"/>
  <c r="D14"/>
  <c r="C14"/>
  <c r="B14"/>
  <c r="F14" s="1"/>
  <c r="H13"/>
  <c r="C13"/>
  <c r="B13"/>
  <c r="G13" s="1"/>
  <c r="B12"/>
  <c r="E12" s="1"/>
  <c r="B11"/>
  <c r="B31" s="1"/>
  <c r="B32" s="1"/>
  <c r="C19" i="18"/>
  <c r="C18"/>
  <c r="B18"/>
  <c r="C17"/>
  <c r="B17"/>
  <c r="C16"/>
  <c r="B16"/>
  <c r="C15"/>
  <c r="B15"/>
  <c r="C14"/>
  <c r="B14"/>
  <c r="B36" i="13"/>
  <c r="D32"/>
  <c r="B32"/>
  <c r="B37" s="1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C32" s="1"/>
  <c r="C44" i="12"/>
  <c r="C39"/>
  <c r="C38"/>
  <c r="B33"/>
  <c r="B32"/>
  <c r="B31"/>
  <c r="B30"/>
  <c r="B29"/>
  <c r="B28"/>
  <c r="B27"/>
  <c r="B26"/>
  <c r="B25"/>
  <c r="B24"/>
  <c r="B23"/>
  <c r="B22"/>
  <c r="B21"/>
  <c r="B20"/>
  <c r="B19"/>
  <c r="B17"/>
  <c r="B16"/>
  <c r="B15"/>
  <c r="B14"/>
  <c r="E21" i="11"/>
  <c r="D21"/>
  <c r="E20"/>
  <c r="D20"/>
  <c r="E19"/>
  <c r="D19"/>
  <c r="E17"/>
  <c r="D17"/>
  <c r="C16"/>
  <c r="C22" s="1"/>
  <c r="B38" i="9"/>
  <c r="B37"/>
  <c r="B36"/>
  <c r="I33"/>
  <c r="F32"/>
  <c r="E32"/>
  <c r="B32"/>
  <c r="G32" s="1"/>
  <c r="F31"/>
  <c r="E31"/>
  <c r="B31" s="1"/>
  <c r="G31" s="1"/>
  <c r="F30"/>
  <c r="E30"/>
  <c r="B30"/>
  <c r="G30" s="1"/>
  <c r="F29"/>
  <c r="E29"/>
  <c r="B29" s="1"/>
  <c r="G29" s="1"/>
  <c r="F28"/>
  <c r="E28"/>
  <c r="B28"/>
  <c r="G28" s="1"/>
  <c r="F27"/>
  <c r="E27"/>
  <c r="B27" s="1"/>
  <c r="G27" s="1"/>
  <c r="F26"/>
  <c r="E26"/>
  <c r="B26"/>
  <c r="G26" s="1"/>
  <c r="F25"/>
  <c r="E25"/>
  <c r="B25" s="1"/>
  <c r="G25" s="1"/>
  <c r="F24"/>
  <c r="E24"/>
  <c r="B24"/>
  <c r="G24" s="1"/>
  <c r="F23"/>
  <c r="E23"/>
  <c r="B23" s="1"/>
  <c r="G23" s="1"/>
  <c r="F22"/>
  <c r="E22"/>
  <c r="B22"/>
  <c r="G22" s="1"/>
  <c r="F21"/>
  <c r="E21"/>
  <c r="B21" s="1"/>
  <c r="G21" s="1"/>
  <c r="F20"/>
  <c r="E20"/>
  <c r="B20"/>
  <c r="G20" s="1"/>
  <c r="F19"/>
  <c r="E19"/>
  <c r="B19" s="1"/>
  <c r="G19" s="1"/>
  <c r="F18"/>
  <c r="E18"/>
  <c r="B18"/>
  <c r="G18" s="1"/>
  <c r="F17"/>
  <c r="E17"/>
  <c r="B17" s="1"/>
  <c r="G17" s="1"/>
  <c r="F16"/>
  <c r="E16"/>
  <c r="B16"/>
  <c r="G16" s="1"/>
  <c r="F15"/>
  <c r="E15"/>
  <c r="B15" s="1"/>
  <c r="G15" s="1"/>
  <c r="F14"/>
  <c r="E14"/>
  <c r="B14"/>
  <c r="G14" s="1"/>
  <c r="F13"/>
  <c r="F33" s="1"/>
  <c r="E13"/>
  <c r="B13" s="1"/>
  <c r="D13" i="8"/>
  <c r="E13" s="1"/>
  <c r="F13" s="1"/>
  <c r="C13"/>
  <c r="D12"/>
  <c r="E12" s="1"/>
  <c r="F12" s="1"/>
  <c r="C12"/>
  <c r="C14" s="1"/>
  <c r="B37" i="6"/>
  <c r="B36" s="1"/>
  <c r="D36"/>
  <c r="C36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C16" s="1"/>
  <c r="B17"/>
  <c r="D16"/>
  <c r="B16"/>
  <c r="D15"/>
  <c r="C15"/>
  <c r="C14" s="1"/>
  <c r="C13" s="1"/>
  <c r="B15"/>
  <c r="B14" s="1"/>
  <c r="D14"/>
  <c r="D13"/>
  <c r="D68" i="2"/>
  <c r="F65"/>
  <c r="E65"/>
  <c r="D65"/>
  <c r="D64"/>
  <c r="F63"/>
  <c r="F62" s="1"/>
  <c r="E63"/>
  <c r="D63"/>
  <c r="D62" s="1"/>
  <c r="E62"/>
  <c r="F61"/>
  <c r="F60" s="1"/>
  <c r="E61"/>
  <c r="D61"/>
  <c r="D60" s="1"/>
  <c r="E60"/>
  <c r="F59"/>
  <c r="E59"/>
  <c r="D59"/>
  <c r="F58"/>
  <c r="E58"/>
  <c r="E57" s="1"/>
  <c r="D58"/>
  <c r="F57"/>
  <c r="D57"/>
  <c r="F56"/>
  <c r="E56"/>
  <c r="D56"/>
  <c r="F54"/>
  <c r="F53" s="1"/>
  <c r="E54"/>
  <c r="D54"/>
  <c r="D53" s="1"/>
  <c r="E53"/>
  <c r="F51"/>
  <c r="E51"/>
  <c r="D51"/>
  <c r="F50"/>
  <c r="E50"/>
  <c r="D50"/>
  <c r="F48"/>
  <c r="F47" s="1"/>
  <c r="E48"/>
  <c r="D48"/>
  <c r="D47" s="1"/>
  <c r="E47"/>
  <c r="F45"/>
  <c r="F44" s="1"/>
  <c r="E45"/>
  <c r="D45"/>
  <c r="D44" s="1"/>
  <c r="E44"/>
  <c r="F43"/>
  <c r="E43"/>
  <c r="D43"/>
  <c r="F42"/>
  <c r="E42"/>
  <c r="D42"/>
  <c r="F41"/>
  <c r="E41"/>
  <c r="D41"/>
  <c r="D39" s="1"/>
  <c r="F40"/>
  <c r="E40"/>
  <c r="E39" s="1"/>
  <c r="D40"/>
  <c r="F39"/>
  <c r="F37"/>
  <c r="E37"/>
  <c r="E34" s="1"/>
  <c r="D37"/>
  <c r="F34"/>
  <c r="D34"/>
  <c r="F32"/>
  <c r="E32"/>
  <c r="D32"/>
  <c r="F30"/>
  <c r="E30"/>
  <c r="D30"/>
  <c r="F29"/>
  <c r="E29"/>
  <c r="E28" s="1"/>
  <c r="D29"/>
  <c r="F28"/>
  <c r="D28"/>
  <c r="F26"/>
  <c r="E26"/>
  <c r="D26"/>
  <c r="F25"/>
  <c r="F23" s="1"/>
  <c r="E25"/>
  <c r="D25"/>
  <c r="D23" s="1"/>
  <c r="E23"/>
  <c r="F20"/>
  <c r="E20"/>
  <c r="D20"/>
  <c r="F19"/>
  <c r="E19"/>
  <c r="D19"/>
  <c r="F17"/>
  <c r="E17"/>
  <c r="D17"/>
  <c r="F16"/>
  <c r="E16"/>
  <c r="D16"/>
  <c r="F15"/>
  <c r="E15"/>
  <c r="D15"/>
  <c r="F14"/>
  <c r="E14"/>
  <c r="D14"/>
  <c r="D13"/>
  <c r="F13" s="1"/>
  <c r="F12" s="1"/>
  <c r="F66" s="1"/>
  <c r="G55" i="5"/>
  <c r="F55"/>
  <c r="E55"/>
  <c r="E36" s="1"/>
  <c r="E61" s="1"/>
  <c r="G36"/>
  <c r="F36"/>
  <c r="G31"/>
  <c r="F31"/>
  <c r="E31"/>
  <c r="F27"/>
  <c r="F57" s="1"/>
  <c r="G20"/>
  <c r="G27" s="1"/>
  <c r="G57" s="1"/>
  <c r="F20"/>
  <c r="E20"/>
  <c r="E27" s="1"/>
  <c r="G68" i="4"/>
  <c r="F68"/>
  <c r="E68"/>
  <c r="D68"/>
  <c r="C68"/>
  <c r="H68" s="1"/>
  <c r="G67"/>
  <c r="F67"/>
  <c r="E67"/>
  <c r="D67"/>
  <c r="C67"/>
  <c r="H67" s="1"/>
  <c r="G66"/>
  <c r="F66"/>
  <c r="E66"/>
  <c r="D66"/>
  <c r="C66"/>
  <c r="H66" s="1"/>
  <c r="B66"/>
  <c r="G65"/>
  <c r="F65"/>
  <c r="E65"/>
  <c r="D65"/>
  <c r="H65" s="1"/>
  <c r="C65"/>
  <c r="B65"/>
  <c r="G64"/>
  <c r="F64"/>
  <c r="E64"/>
  <c r="D64"/>
  <c r="C64"/>
  <c r="H64" s="1"/>
  <c r="B64"/>
  <c r="G63"/>
  <c r="F63"/>
  <c r="E63"/>
  <c r="D63"/>
  <c r="H63" s="1"/>
  <c r="C63"/>
  <c r="B63"/>
  <c r="G62"/>
  <c r="F62"/>
  <c r="E62"/>
  <c r="D62"/>
  <c r="C62"/>
  <c r="H62" s="1"/>
  <c r="B62"/>
  <c r="G61"/>
  <c r="F61"/>
  <c r="E61"/>
  <c r="D61"/>
  <c r="H61" s="1"/>
  <c r="C61"/>
  <c r="B61"/>
  <c r="G60"/>
  <c r="F60"/>
  <c r="E60"/>
  <c r="D60"/>
  <c r="C60"/>
  <c r="H60" s="1"/>
  <c r="B60"/>
  <c r="G59"/>
  <c r="F59"/>
  <c r="E59"/>
  <c r="D59"/>
  <c r="H59" s="1"/>
  <c r="C59"/>
  <c r="B59"/>
  <c r="G58"/>
  <c r="F58"/>
  <c r="E58"/>
  <c r="D58"/>
  <c r="C58"/>
  <c r="H58" s="1"/>
  <c r="B58"/>
  <c r="G57"/>
  <c r="F57"/>
  <c r="E57"/>
  <c r="D57"/>
  <c r="H57" s="1"/>
  <c r="C57"/>
  <c r="B57"/>
  <c r="G56"/>
  <c r="F56"/>
  <c r="E56"/>
  <c r="D56"/>
  <c r="C56"/>
  <c r="H56" s="1"/>
  <c r="B56"/>
  <c r="G55"/>
  <c r="F55"/>
  <c r="E55"/>
  <c r="D55"/>
  <c r="H55" s="1"/>
  <c r="C55"/>
  <c r="B55"/>
  <c r="G54"/>
  <c r="F54"/>
  <c r="E54"/>
  <c r="D54"/>
  <c r="C54"/>
  <c r="H54" s="1"/>
  <c r="B54"/>
  <c r="G53"/>
  <c r="F53"/>
  <c r="E53"/>
  <c r="D53"/>
  <c r="H53" s="1"/>
  <c r="C53"/>
  <c r="B53"/>
  <c r="G52"/>
  <c r="F52"/>
  <c r="E52"/>
  <c r="D52"/>
  <c r="C52"/>
  <c r="H52" s="1"/>
  <c r="H72" s="1"/>
  <c r="B52"/>
  <c r="G51"/>
  <c r="F51"/>
  <c r="E51"/>
  <c r="D51"/>
  <c r="H51" s="1"/>
  <c r="C51"/>
  <c r="G50"/>
  <c r="F50"/>
  <c r="E50"/>
  <c r="D50"/>
  <c r="H50" s="1"/>
  <c r="C50"/>
  <c r="G49"/>
  <c r="F49"/>
  <c r="E49"/>
  <c r="D49"/>
  <c r="H49" s="1"/>
  <c r="C49"/>
  <c r="G48"/>
  <c r="F48"/>
  <c r="E48"/>
  <c r="D48"/>
  <c r="H48" s="1"/>
  <c r="C48"/>
  <c r="G47"/>
  <c r="F47"/>
  <c r="E47"/>
  <c r="D47"/>
  <c r="H47" s="1"/>
  <c r="C47"/>
  <c r="H46"/>
  <c r="F46"/>
  <c r="D46"/>
  <c r="C46"/>
  <c r="G45"/>
  <c r="F45"/>
  <c r="E45"/>
  <c r="D45"/>
  <c r="H45" s="1"/>
  <c r="C45"/>
  <c r="G44"/>
  <c r="F44"/>
  <c r="E44"/>
  <c r="D44"/>
  <c r="H44" s="1"/>
  <c r="C44"/>
  <c r="G43"/>
  <c r="F43"/>
  <c r="E43"/>
  <c r="D43"/>
  <c r="H43" s="1"/>
  <c r="C43"/>
  <c r="G42"/>
  <c r="F42"/>
  <c r="E42"/>
  <c r="D42"/>
  <c r="H42" s="1"/>
  <c r="C42"/>
  <c r="G41"/>
  <c r="F41"/>
  <c r="E41"/>
  <c r="D41"/>
  <c r="H41" s="1"/>
  <c r="C41"/>
  <c r="G40"/>
  <c r="F40"/>
  <c r="E40"/>
  <c r="D40"/>
  <c r="H40" s="1"/>
  <c r="C40"/>
  <c r="G39"/>
  <c r="F39"/>
  <c r="E39"/>
  <c r="D39"/>
  <c r="H39" s="1"/>
  <c r="C39"/>
  <c r="G38"/>
  <c r="F38"/>
  <c r="E38"/>
  <c r="D38"/>
  <c r="H38" s="1"/>
  <c r="C38"/>
  <c r="G37"/>
  <c r="F37"/>
  <c r="E37"/>
  <c r="D37"/>
  <c r="H37" s="1"/>
  <c r="C37"/>
  <c r="G36"/>
  <c r="F36"/>
  <c r="E36"/>
  <c r="D36"/>
  <c r="H36" s="1"/>
  <c r="C36"/>
  <c r="G35"/>
  <c r="F35"/>
  <c r="E35"/>
  <c r="D35"/>
  <c r="H35" s="1"/>
  <c r="C35"/>
  <c r="G34"/>
  <c r="F34"/>
  <c r="E34"/>
  <c r="D34"/>
  <c r="H34" s="1"/>
  <c r="C34"/>
  <c r="G33"/>
  <c r="F33"/>
  <c r="E33"/>
  <c r="D33"/>
  <c r="H33" s="1"/>
  <c r="C33"/>
  <c r="G32"/>
  <c r="F32"/>
  <c r="E32"/>
  <c r="D32"/>
  <c r="C32"/>
  <c r="H32" s="1"/>
  <c r="G31"/>
  <c r="F31"/>
  <c r="E31"/>
  <c r="D31"/>
  <c r="C31"/>
  <c r="H31" s="1"/>
  <c r="G30"/>
  <c r="F30"/>
  <c r="E30"/>
  <c r="D30"/>
  <c r="C30"/>
  <c r="H30" s="1"/>
  <c r="G29"/>
  <c r="F29"/>
  <c r="E29"/>
  <c r="D29"/>
  <c r="C29"/>
  <c r="H29" s="1"/>
  <c r="G28"/>
  <c r="F28"/>
  <c r="E28"/>
  <c r="D28"/>
  <c r="C28"/>
  <c r="H28" s="1"/>
  <c r="G27"/>
  <c r="F27"/>
  <c r="E27"/>
  <c r="D27"/>
  <c r="C27"/>
  <c r="H27" s="1"/>
  <c r="G26"/>
  <c r="F26"/>
  <c r="E26"/>
  <c r="D26"/>
  <c r="C26"/>
  <c r="H26" s="1"/>
  <c r="G25"/>
  <c r="F25"/>
  <c r="E25"/>
  <c r="D25"/>
  <c r="C25"/>
  <c r="H25" s="1"/>
  <c r="G24"/>
  <c r="F24"/>
  <c r="E24"/>
  <c r="D24"/>
  <c r="C24"/>
  <c r="H24" s="1"/>
  <c r="G23"/>
  <c r="F23"/>
  <c r="E23"/>
  <c r="D23"/>
  <c r="C23"/>
  <c r="H23" s="1"/>
  <c r="G22"/>
  <c r="F22"/>
  <c r="E22"/>
  <c r="D22"/>
  <c r="C22"/>
  <c r="H22" s="1"/>
  <c r="G21"/>
  <c r="F21"/>
  <c r="E21"/>
  <c r="D21"/>
  <c r="C21"/>
  <c r="H21" s="1"/>
  <c r="G20"/>
  <c r="F20"/>
  <c r="E20"/>
  <c r="D20"/>
  <c r="C20"/>
  <c r="H20" s="1"/>
  <c r="G19"/>
  <c r="F19"/>
  <c r="E19"/>
  <c r="D19"/>
  <c r="C19"/>
  <c r="H19" s="1"/>
  <c r="G18"/>
  <c r="F18"/>
  <c r="E18"/>
  <c r="D18"/>
  <c r="C18"/>
  <c r="H18" s="1"/>
  <c r="G17"/>
  <c r="F17"/>
  <c r="E17"/>
  <c r="D17"/>
  <c r="C17"/>
  <c r="H17" s="1"/>
  <c r="G16"/>
  <c r="F16"/>
  <c r="E16"/>
  <c r="D16"/>
  <c r="C16"/>
  <c r="H16" s="1"/>
  <c r="G15"/>
  <c r="G69" s="1"/>
  <c r="F15"/>
  <c r="F69" s="1"/>
  <c r="E15"/>
  <c r="E69" s="1"/>
  <c r="D15"/>
  <c r="D69" s="1"/>
  <c r="C15"/>
  <c r="C69" s="1"/>
  <c r="G194" i="3"/>
  <c r="G191"/>
  <c r="G188"/>
  <c r="G181"/>
  <c r="H175"/>
  <c r="I175" s="1"/>
  <c r="G175"/>
  <c r="G174"/>
  <c r="I174" s="1"/>
  <c r="I172" s="1"/>
  <c r="I168" s="1"/>
  <c r="I173"/>
  <c r="H173"/>
  <c r="G173"/>
  <c r="G171"/>
  <c r="G170"/>
  <c r="G169"/>
  <c r="G167"/>
  <c r="G166"/>
  <c r="I166" s="1"/>
  <c r="I165"/>
  <c r="H165"/>
  <c r="G165"/>
  <c r="I164"/>
  <c r="I163" s="1"/>
  <c r="G164"/>
  <c r="H164" s="1"/>
  <c r="G161"/>
  <c r="I161" s="1"/>
  <c r="I160"/>
  <c r="H160"/>
  <c r="G160"/>
  <c r="I159"/>
  <c r="I158" s="1"/>
  <c r="G159"/>
  <c r="H159" s="1"/>
  <c r="H155"/>
  <c r="I155" s="1"/>
  <c r="G155"/>
  <c r="G154"/>
  <c r="H154" s="1"/>
  <c r="H151"/>
  <c r="G151"/>
  <c r="I151" s="1"/>
  <c r="I150"/>
  <c r="G150"/>
  <c r="H150" s="1"/>
  <c r="H149"/>
  <c r="I149" s="1"/>
  <c r="G149"/>
  <c r="G148"/>
  <c r="H146"/>
  <c r="I146" s="1"/>
  <c r="I145" s="1"/>
  <c r="G146"/>
  <c r="G145"/>
  <c r="G143"/>
  <c r="G142"/>
  <c r="G141"/>
  <c r="H141" s="1"/>
  <c r="H138"/>
  <c r="H137" s="1"/>
  <c r="H136" s="1"/>
  <c r="G138"/>
  <c r="I138" s="1"/>
  <c r="I137" s="1"/>
  <c r="I136" s="1"/>
  <c r="G137"/>
  <c r="G136" s="1"/>
  <c r="H134"/>
  <c r="I134" s="1"/>
  <c r="G134"/>
  <c r="G133"/>
  <c r="H133" s="1"/>
  <c r="I133" s="1"/>
  <c r="H132"/>
  <c r="I132" s="1"/>
  <c r="I131" s="1"/>
  <c r="G132"/>
  <c r="G131"/>
  <c r="H130"/>
  <c r="G130"/>
  <c r="I130" s="1"/>
  <c r="G129"/>
  <c r="I129" s="1"/>
  <c r="I128"/>
  <c r="H128"/>
  <c r="G128"/>
  <c r="I127"/>
  <c r="G127"/>
  <c r="H127" s="1"/>
  <c r="G122"/>
  <c r="I122" s="1"/>
  <c r="H121"/>
  <c r="G121"/>
  <c r="I121" s="1"/>
  <c r="G120"/>
  <c r="I120" s="1"/>
  <c r="I119" s="1"/>
  <c r="G118"/>
  <c r="H118" s="1"/>
  <c r="I118" s="1"/>
  <c r="H117"/>
  <c r="I117" s="1"/>
  <c r="G117"/>
  <c r="G116"/>
  <c r="H116" s="1"/>
  <c r="G114"/>
  <c r="G112" s="1"/>
  <c r="H113"/>
  <c r="I113" s="1"/>
  <c r="G113"/>
  <c r="I111"/>
  <c r="H111"/>
  <c r="G111"/>
  <c r="G110"/>
  <c r="I110" s="1"/>
  <c r="H109"/>
  <c r="G109"/>
  <c r="I109" s="1"/>
  <c r="I108" s="1"/>
  <c r="G106"/>
  <c r="H106" s="1"/>
  <c r="G103"/>
  <c r="I102"/>
  <c r="I99" s="1"/>
  <c r="G102"/>
  <c r="H102" s="1"/>
  <c r="H99" s="1"/>
  <c r="I101"/>
  <c r="H101"/>
  <c r="G101"/>
  <c r="G100"/>
  <c r="G99" s="1"/>
  <c r="H98"/>
  <c r="G98"/>
  <c r="I97"/>
  <c r="G97"/>
  <c r="H97" s="1"/>
  <c r="G95"/>
  <c r="I95" s="1"/>
  <c r="H94"/>
  <c r="G94"/>
  <c r="G96" s="1"/>
  <c r="I93"/>
  <c r="G93"/>
  <c r="H93" s="1"/>
  <c r="G90"/>
  <c r="G89"/>
  <c r="I89" s="1"/>
  <c r="H88"/>
  <c r="G88"/>
  <c r="I88" s="1"/>
  <c r="H85"/>
  <c r="I85" s="1"/>
  <c r="G85"/>
  <c r="G84"/>
  <c r="G87" s="1"/>
  <c r="G80"/>
  <c r="G79"/>
  <c r="H78"/>
  <c r="G78"/>
  <c r="I78" s="1"/>
  <c r="I77"/>
  <c r="I76" s="1"/>
  <c r="I75" s="1"/>
  <c r="H77"/>
  <c r="G77"/>
  <c r="G76" s="1"/>
  <c r="G75" s="1"/>
  <c r="H76"/>
  <c r="H75" s="1"/>
  <c r="G74"/>
  <c r="G73"/>
  <c r="G72" s="1"/>
  <c r="G71" s="1"/>
  <c r="I71"/>
  <c r="H71"/>
  <c r="H70"/>
  <c r="I70" s="1"/>
  <c r="G70"/>
  <c r="G69"/>
  <c r="G67" s="1"/>
  <c r="G66" s="1"/>
  <c r="H68"/>
  <c r="I68" s="1"/>
  <c r="G68"/>
  <c r="G64"/>
  <c r="H64" s="1"/>
  <c r="I64" s="1"/>
  <c r="I62"/>
  <c r="G62"/>
  <c r="H62" s="1"/>
  <c r="H61"/>
  <c r="H60" s="1"/>
  <c r="G61"/>
  <c r="I61" s="1"/>
  <c r="I60" s="1"/>
  <c r="G60"/>
  <c r="H59"/>
  <c r="G59"/>
  <c r="I59" s="1"/>
  <c r="I58"/>
  <c r="G58"/>
  <c r="H58" s="1"/>
  <c r="H57" s="1"/>
  <c r="G56"/>
  <c r="I56" s="1"/>
  <c r="H55"/>
  <c r="G55"/>
  <c r="I55" s="1"/>
  <c r="H51"/>
  <c r="G51"/>
  <c r="I51" s="1"/>
  <c r="I50"/>
  <c r="G50"/>
  <c r="H50" s="1"/>
  <c r="I49"/>
  <c r="H49"/>
  <c r="G49"/>
  <c r="G48"/>
  <c r="I48" s="1"/>
  <c r="G46"/>
  <c r="H46" s="1"/>
  <c r="I46" s="1"/>
  <c r="H43"/>
  <c r="I43" s="1"/>
  <c r="G43"/>
  <c r="G42"/>
  <c r="H42" s="1"/>
  <c r="G40"/>
  <c r="H40" s="1"/>
  <c r="I40" s="1"/>
  <c r="H39"/>
  <c r="I39" s="1"/>
  <c r="G39"/>
  <c r="G38"/>
  <c r="H38" s="1"/>
  <c r="I38" s="1"/>
  <c r="H37"/>
  <c r="G34"/>
  <c r="I33"/>
  <c r="H33"/>
  <c r="G33"/>
  <c r="H32"/>
  <c r="I32" s="1"/>
  <c r="I30" s="1"/>
  <c r="G32"/>
  <c r="G31"/>
  <c r="G30" s="1"/>
  <c r="H30"/>
  <c r="I29"/>
  <c r="G29"/>
  <c r="H29" s="1"/>
  <c r="H28"/>
  <c r="I28" s="1"/>
  <c r="G28"/>
  <c r="I27"/>
  <c r="G27"/>
  <c r="H27" s="1"/>
  <c r="H26"/>
  <c r="I26" s="1"/>
  <c r="G26"/>
  <c r="G25"/>
  <c r="G23"/>
  <c r="H23" s="1"/>
  <c r="I23" s="1"/>
  <c r="G22"/>
  <c r="H22" s="1"/>
  <c r="I22" s="1"/>
  <c r="G21"/>
  <c r="G18"/>
  <c r="H18" s="1"/>
  <c r="I18" s="1"/>
  <c r="H17"/>
  <c r="I17" s="1"/>
  <c r="I16" s="1"/>
  <c r="G17"/>
  <c r="G16"/>
  <c r="G15" s="1"/>
  <c r="I14"/>
  <c r="G14"/>
  <c r="H14" s="1"/>
  <c r="H13"/>
  <c r="G13"/>
  <c r="I13" s="1"/>
  <c r="I12" s="1"/>
  <c r="I11" s="1"/>
  <c r="G12"/>
  <c r="G11" s="1"/>
  <c r="E11" i="17" l="1"/>
  <c r="E15"/>
  <c r="E19"/>
  <c r="E23"/>
  <c r="E27"/>
  <c r="E31"/>
  <c r="E35"/>
  <c r="E39"/>
  <c r="F11"/>
  <c r="F42" s="1"/>
  <c r="E13"/>
  <c r="E17"/>
  <c r="E21"/>
  <c r="E25"/>
  <c r="E29"/>
  <c r="E33"/>
  <c r="E37"/>
  <c r="E41"/>
  <c r="G44" i="16"/>
  <c r="G47"/>
  <c r="C47"/>
  <c r="G49"/>
  <c r="C49" s="1"/>
  <c r="G51"/>
  <c r="C51"/>
  <c r="G53"/>
  <c r="C53" s="1"/>
  <c r="G55"/>
  <c r="C55"/>
  <c r="G57"/>
  <c r="C57" s="1"/>
  <c r="G59"/>
  <c r="C59"/>
  <c r="I72"/>
  <c r="J72"/>
  <c r="E44"/>
  <c r="I44"/>
  <c r="G46"/>
  <c r="C46" s="1"/>
  <c r="G48"/>
  <c r="C48"/>
  <c r="G50"/>
  <c r="C50" s="1"/>
  <c r="G52"/>
  <c r="C52"/>
  <c r="G54"/>
  <c r="C54"/>
  <c r="G56"/>
  <c r="C56"/>
  <c r="G58"/>
  <c r="C58"/>
  <c r="D72"/>
  <c r="E72"/>
  <c r="F13"/>
  <c r="H72"/>
  <c r="F62"/>
  <c r="F45"/>
  <c r="C10" i="15"/>
  <c r="C37" s="1"/>
  <c r="F11" i="14"/>
  <c r="G12"/>
  <c r="F16"/>
  <c r="F17"/>
  <c r="F18"/>
  <c r="F19"/>
  <c r="F20"/>
  <c r="F21"/>
  <c r="F22"/>
  <c r="F23"/>
  <c r="F24"/>
  <c r="F25"/>
  <c r="F26"/>
  <c r="G27"/>
  <c r="C11"/>
  <c r="G11"/>
  <c r="C12"/>
  <c r="H12"/>
  <c r="D13"/>
  <c r="I13"/>
  <c r="E14"/>
  <c r="I14"/>
  <c r="C16"/>
  <c r="G16"/>
  <c r="C17"/>
  <c r="G17"/>
  <c r="C18"/>
  <c r="G18"/>
  <c r="C19"/>
  <c r="G19"/>
  <c r="C20"/>
  <c r="G20"/>
  <c r="C21"/>
  <c r="G21"/>
  <c r="C22"/>
  <c r="G22"/>
  <c r="C23"/>
  <c r="G23"/>
  <c r="C24"/>
  <c r="G24"/>
  <c r="C25"/>
  <c r="G25"/>
  <c r="C26"/>
  <c r="G26"/>
  <c r="C27"/>
  <c r="H27"/>
  <c r="D28"/>
  <c r="H28"/>
  <c r="D29"/>
  <c r="H29"/>
  <c r="D30"/>
  <c r="H30"/>
  <c r="D11"/>
  <c r="D31" s="1"/>
  <c r="H11"/>
  <c r="D12"/>
  <c r="I12"/>
  <c r="E13"/>
  <c r="D16"/>
  <c r="H16"/>
  <c r="D17"/>
  <c r="H17"/>
  <c r="D18"/>
  <c r="H18"/>
  <c r="D19"/>
  <c r="H19"/>
  <c r="D20"/>
  <c r="H20"/>
  <c r="D21"/>
  <c r="H21"/>
  <c r="D22"/>
  <c r="H22"/>
  <c r="D23"/>
  <c r="H23"/>
  <c r="D24"/>
  <c r="H24"/>
  <c r="D25"/>
  <c r="H25"/>
  <c r="D26"/>
  <c r="H26"/>
  <c r="D27"/>
  <c r="I27"/>
  <c r="E28"/>
  <c r="I28"/>
  <c r="E29"/>
  <c r="I29"/>
  <c r="E30"/>
  <c r="I30"/>
  <c r="E11"/>
  <c r="I11"/>
  <c r="I31" s="1"/>
  <c r="E16"/>
  <c r="E17"/>
  <c r="E18"/>
  <c r="E19"/>
  <c r="E20"/>
  <c r="E21"/>
  <c r="E22"/>
  <c r="E23"/>
  <c r="E24"/>
  <c r="E25"/>
  <c r="E26"/>
  <c r="B34" i="12"/>
  <c r="C45" s="1"/>
  <c r="C18" s="1"/>
  <c r="D18" s="1"/>
  <c r="E18" s="1"/>
  <c r="E22" i="11"/>
  <c r="D22"/>
  <c r="C18"/>
  <c r="C15"/>
  <c r="D16"/>
  <c r="E16"/>
  <c r="H14" i="9"/>
  <c r="D14"/>
  <c r="C14"/>
  <c r="H17"/>
  <c r="D17"/>
  <c r="C17"/>
  <c r="H22"/>
  <c r="D22"/>
  <c r="C22"/>
  <c r="H25"/>
  <c r="D25"/>
  <c r="C25"/>
  <c r="H30"/>
  <c r="D30"/>
  <c r="C30"/>
  <c r="C16"/>
  <c r="H16"/>
  <c r="D16"/>
  <c r="H19"/>
  <c r="D19"/>
  <c r="C19"/>
  <c r="C24"/>
  <c r="H24"/>
  <c r="D24"/>
  <c r="H27"/>
  <c r="D27"/>
  <c r="C27"/>
  <c r="C32"/>
  <c r="H32"/>
  <c r="D32"/>
  <c r="G13"/>
  <c r="B33"/>
  <c r="H18"/>
  <c r="D18"/>
  <c r="C18"/>
  <c r="H21"/>
  <c r="D21"/>
  <c r="C21"/>
  <c r="H26"/>
  <c r="D26"/>
  <c r="C26"/>
  <c r="H29"/>
  <c r="D29"/>
  <c r="C29"/>
  <c r="H15"/>
  <c r="D15"/>
  <c r="C15"/>
  <c r="C20"/>
  <c r="H20"/>
  <c r="D20"/>
  <c r="H23"/>
  <c r="D23"/>
  <c r="C23"/>
  <c r="C28"/>
  <c r="H28"/>
  <c r="D28"/>
  <c r="H31"/>
  <c r="D31"/>
  <c r="C31"/>
  <c r="E33"/>
  <c r="D14" i="8"/>
  <c r="E14" s="1"/>
  <c r="F14" s="1"/>
  <c r="B13" i="6"/>
  <c r="D12" i="2"/>
  <c r="D66" s="1"/>
  <c r="E13"/>
  <c r="E12" s="1"/>
  <c r="E66" s="1"/>
  <c r="E57" i="5"/>
  <c r="H74" i="4"/>
  <c r="H75"/>
  <c r="H15"/>
  <c r="H15" i="3"/>
  <c r="I15"/>
  <c r="H12"/>
  <c r="H11" s="1"/>
  <c r="I87"/>
  <c r="H87"/>
  <c r="I112"/>
  <c r="I107" s="1"/>
  <c r="H112"/>
  <c r="I135"/>
  <c r="H96"/>
  <c r="I96"/>
  <c r="I92" s="1"/>
  <c r="I91" s="1"/>
  <c r="I116"/>
  <c r="I115" s="1"/>
  <c r="H115"/>
  <c r="H126"/>
  <c r="H125" s="1"/>
  <c r="H124" s="1"/>
  <c r="H16"/>
  <c r="H25"/>
  <c r="I25" s="1"/>
  <c r="G24"/>
  <c r="I37"/>
  <c r="I35" s="1"/>
  <c r="I42"/>
  <c r="I41" s="1"/>
  <c r="H41"/>
  <c r="H35" s="1"/>
  <c r="I47"/>
  <c r="I54"/>
  <c r="I53" s="1"/>
  <c r="I52" s="1"/>
  <c r="I57"/>
  <c r="I126"/>
  <c r="I125" s="1"/>
  <c r="I124" s="1"/>
  <c r="I141"/>
  <c r="I140" s="1"/>
  <c r="I139" s="1"/>
  <c r="H140"/>
  <c r="H139" s="1"/>
  <c r="H135" s="1"/>
  <c r="I148"/>
  <c r="H158"/>
  <c r="H21"/>
  <c r="G20"/>
  <c r="G19" s="1"/>
  <c r="H92"/>
  <c r="H91" s="1"/>
  <c r="I106"/>
  <c r="I105" s="1"/>
  <c r="I104" s="1"/>
  <c r="H105"/>
  <c r="H104" s="1"/>
  <c r="I144"/>
  <c r="I154"/>
  <c r="I153" s="1"/>
  <c r="I152" s="1"/>
  <c r="H153"/>
  <c r="H152" s="1"/>
  <c r="I156"/>
  <c r="H172"/>
  <c r="H168" s="1"/>
  <c r="G47"/>
  <c r="H48"/>
  <c r="H47" s="1"/>
  <c r="H56"/>
  <c r="H54" s="1"/>
  <c r="H53" s="1"/>
  <c r="H52" s="1"/>
  <c r="G63"/>
  <c r="H69"/>
  <c r="I69" s="1"/>
  <c r="I67" s="1"/>
  <c r="G83"/>
  <c r="H84"/>
  <c r="H89"/>
  <c r="H95"/>
  <c r="G105"/>
  <c r="G104" s="1"/>
  <c r="H110"/>
  <c r="H108" s="1"/>
  <c r="H107" s="1"/>
  <c r="H114"/>
  <c r="I114" s="1"/>
  <c r="H122"/>
  <c r="G126"/>
  <c r="G125" s="1"/>
  <c r="G124" s="1"/>
  <c r="H131"/>
  <c r="H148"/>
  <c r="H161"/>
  <c r="H166"/>
  <c r="H163" s="1"/>
  <c r="H174"/>
  <c r="G54"/>
  <c r="G53" s="1"/>
  <c r="G52" s="1"/>
  <c r="G108"/>
  <c r="G172"/>
  <c r="G168" s="1"/>
  <c r="G37"/>
  <c r="G41"/>
  <c r="G45"/>
  <c r="G57"/>
  <c r="H67"/>
  <c r="G92"/>
  <c r="I94"/>
  <c r="G115"/>
  <c r="G119"/>
  <c r="H120"/>
  <c r="H119" s="1"/>
  <c r="H129"/>
  <c r="G140"/>
  <c r="G139" s="1"/>
  <c r="G135" s="1"/>
  <c r="H145"/>
  <c r="G153"/>
  <c r="G152" s="1"/>
  <c r="G144" s="1"/>
  <c r="G158"/>
  <c r="G163"/>
  <c r="E42" i="17" l="1"/>
  <c r="K49" i="16"/>
  <c r="L49" s="1"/>
  <c r="K46"/>
  <c r="L46" s="1"/>
  <c r="K57"/>
  <c r="L57" s="1"/>
  <c r="K53"/>
  <c r="L53" s="1"/>
  <c r="K50"/>
  <c r="L50" s="1"/>
  <c r="F71"/>
  <c r="C62"/>
  <c r="K59"/>
  <c r="L59" s="1"/>
  <c r="K55"/>
  <c r="L55" s="1"/>
  <c r="K47"/>
  <c r="L47" s="1"/>
  <c r="F44"/>
  <c r="C13"/>
  <c r="K58"/>
  <c r="L58" s="1"/>
  <c r="K54"/>
  <c r="L54" s="1"/>
  <c r="G45"/>
  <c r="G60" s="1"/>
  <c r="G72" s="1"/>
  <c r="C45"/>
  <c r="F60"/>
  <c r="K56"/>
  <c r="L56" s="1"/>
  <c r="K52"/>
  <c r="L52" s="1"/>
  <c r="K51"/>
  <c r="L51" s="1"/>
  <c r="K48"/>
  <c r="L48" s="1"/>
  <c r="F31" i="14"/>
  <c r="E31"/>
  <c r="G31"/>
  <c r="C31"/>
  <c r="H31"/>
  <c r="C20" i="12"/>
  <c r="D20" s="1"/>
  <c r="E20" s="1"/>
  <c r="C23"/>
  <c r="D23" s="1"/>
  <c r="E23" s="1"/>
  <c r="C26"/>
  <c r="D26" s="1"/>
  <c r="E26" s="1"/>
  <c r="C29"/>
  <c r="D29" s="1"/>
  <c r="E29" s="1"/>
  <c r="C32"/>
  <c r="D32" s="1"/>
  <c r="E32" s="1"/>
  <c r="C15"/>
  <c r="D15" s="1"/>
  <c r="E15" s="1"/>
  <c r="C19"/>
  <c r="D19" s="1"/>
  <c r="E19" s="1"/>
  <c r="C22"/>
  <c r="D22" s="1"/>
  <c r="E22" s="1"/>
  <c r="C25"/>
  <c r="D25" s="1"/>
  <c r="E25" s="1"/>
  <c r="C28"/>
  <c r="D28" s="1"/>
  <c r="E28" s="1"/>
  <c r="C31"/>
  <c r="D31" s="1"/>
  <c r="E31" s="1"/>
  <c r="C14"/>
  <c r="C17"/>
  <c r="D17" s="1"/>
  <c r="E17" s="1"/>
  <c r="C21"/>
  <c r="D21" s="1"/>
  <c r="E21" s="1"/>
  <c r="C24"/>
  <c r="D24" s="1"/>
  <c r="E24" s="1"/>
  <c r="C27"/>
  <c r="D27" s="1"/>
  <c r="E27" s="1"/>
  <c r="C30"/>
  <c r="D30" s="1"/>
  <c r="E30" s="1"/>
  <c r="C33"/>
  <c r="D33" s="1"/>
  <c r="E33" s="1"/>
  <c r="C16"/>
  <c r="D16" s="1"/>
  <c r="E16" s="1"/>
  <c r="E15" i="11"/>
  <c r="D15"/>
  <c r="E18"/>
  <c r="D18"/>
  <c r="H13" i="9"/>
  <c r="H33" s="1"/>
  <c r="D13"/>
  <c r="D33" s="1"/>
  <c r="G33"/>
  <c r="C13"/>
  <c r="C33" s="1"/>
  <c r="E62" i="5"/>
  <c r="E60"/>
  <c r="H69" i="4"/>
  <c r="H73"/>
  <c r="H76" s="1"/>
  <c r="G10" i="3"/>
  <c r="I63"/>
  <c r="I66"/>
  <c r="G91"/>
  <c r="G193"/>
  <c r="G195" s="1"/>
  <c r="H156"/>
  <c r="H144"/>
  <c r="H66"/>
  <c r="H63"/>
  <c r="G35"/>
  <c r="I84"/>
  <c r="I83" s="1"/>
  <c r="I82" s="1"/>
  <c r="H83"/>
  <c r="H82" s="1"/>
  <c r="G187"/>
  <c r="G189" s="1"/>
  <c r="G190"/>
  <c r="G192" s="1"/>
  <c r="G156"/>
  <c r="H45"/>
  <c r="G44"/>
  <c r="G107"/>
  <c r="G82" s="1"/>
  <c r="H20"/>
  <c r="H19" s="1"/>
  <c r="I21"/>
  <c r="I20" s="1"/>
  <c r="I24"/>
  <c r="H24"/>
  <c r="D56" i="1"/>
  <c r="C56"/>
  <c r="E55"/>
  <c r="E54"/>
  <c r="E53"/>
  <c r="E52"/>
  <c r="E51"/>
  <c r="E50"/>
  <c r="E49"/>
  <c r="E48"/>
  <c r="E47"/>
  <c r="E46"/>
  <c r="E56" s="1"/>
  <c r="E45"/>
  <c r="E44"/>
  <c r="E38"/>
  <c r="E37"/>
  <c r="E36"/>
  <c r="E33" s="1"/>
  <c r="E32" s="1"/>
  <c r="E35"/>
  <c r="E34"/>
  <c r="D33"/>
  <c r="D32" s="1"/>
  <c r="C33"/>
  <c r="C32"/>
  <c r="E27"/>
  <c r="D27"/>
  <c r="C27"/>
  <c r="E25"/>
  <c r="D25"/>
  <c r="C25"/>
  <c r="E23"/>
  <c r="E21" s="1"/>
  <c r="D23"/>
  <c r="D21" s="1"/>
  <c r="D11" s="1"/>
  <c r="C23"/>
  <c r="C21"/>
  <c r="E14"/>
  <c r="D14"/>
  <c r="C14"/>
  <c r="E12"/>
  <c r="E11" s="1"/>
  <c r="E42" s="1"/>
  <c r="E58" s="1"/>
  <c r="D12"/>
  <c r="C12"/>
  <c r="C11" s="1"/>
  <c r="C42" s="1"/>
  <c r="C58" s="1"/>
  <c r="K45" i="16" l="1"/>
  <c r="C60"/>
  <c r="C78" s="1"/>
  <c r="C44"/>
  <c r="C77" s="1"/>
  <c r="K13"/>
  <c r="K62"/>
  <c r="C71"/>
  <c r="F72"/>
  <c r="D14" i="12"/>
  <c r="C34"/>
  <c r="G176" i="3"/>
  <c r="I19"/>
  <c r="I10" s="1"/>
  <c r="I176" s="1"/>
  <c r="I178" s="1"/>
  <c r="I45"/>
  <c r="I44" s="1"/>
  <c r="H44"/>
  <c r="H10" s="1"/>
  <c r="H176" s="1"/>
  <c r="H178" s="1"/>
  <c r="D42" i="1"/>
  <c r="D58" s="1"/>
  <c r="E31" i="13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32" s="1"/>
  <c r="F33" s="1"/>
  <c r="L62" i="16" l="1"/>
  <c r="L71" s="1"/>
  <c r="K71"/>
  <c r="K72" s="1"/>
  <c r="K60"/>
  <c r="L45"/>
  <c r="L60" s="1"/>
  <c r="K44"/>
  <c r="L13"/>
  <c r="L44" s="1"/>
  <c r="C72"/>
  <c r="D34" i="12"/>
  <c r="E14"/>
  <c r="E34" s="1"/>
  <c r="G182" i="3"/>
  <c r="G186"/>
  <c r="G185"/>
  <c r="G184"/>
  <c r="L72" i="16" l="1"/>
</calcChain>
</file>

<file path=xl/comments1.xml><?xml version="1.0" encoding="utf-8"?>
<comments xmlns="http://schemas.openxmlformats.org/spreadsheetml/2006/main">
  <authors>
    <author>Асхаб Мусалаев</author>
  </authors>
  <commentLis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Асхаб Мусалаев:</t>
        </r>
        <r>
          <rPr>
            <sz val="9"/>
            <color indexed="81"/>
            <rFont val="Tahoma"/>
            <family val="2"/>
            <charset val="204"/>
          </rPr>
          <t xml:space="preserve">
с желтой окраской школы где добавлены средства на содержание групп кратковременного пребываеия</t>
        </r>
      </text>
    </comment>
  </commentList>
</comments>
</file>

<file path=xl/comments2.xml><?xml version="1.0" encoding="utf-8"?>
<comments xmlns="http://schemas.openxmlformats.org/spreadsheetml/2006/main">
  <authors>
    <author>Асхаб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Асхаб:</t>
        </r>
        <r>
          <rPr>
            <sz val="9"/>
            <color indexed="81"/>
            <rFont val="Tahoma"/>
            <family val="2"/>
            <charset val="204"/>
          </rPr>
          <t xml:space="preserve">
электро, тепло, газо, водоснаб, ритуальные услуги, сбор и вывоз бытовых отходов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Асхаб: дорожная деятелность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Асхаб: создание условий для жилищного строительства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Асхаб:</t>
        </r>
        <r>
          <rPr>
            <sz val="9"/>
            <color indexed="81"/>
            <rFont val="Tahoma"/>
            <family val="2"/>
            <charset val="204"/>
          </rPr>
          <t xml:space="preserve">
утв ген планов см описание раздела и подраздела 0501 (При этом расходы на разработку строительных стандартов, контроля за их соблюдением отражаются по подразделу 0401 "Общеэкономические вопросы".)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Асхаб: предостав жилья участковому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Saidbey-PC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Saidbey-PC:</t>
        </r>
        <r>
          <rPr>
            <sz val="9"/>
            <color indexed="81"/>
            <rFont val="Tahoma"/>
            <family val="2"/>
            <charset val="204"/>
          </rPr>
          <t xml:space="preserve">
распр по бюджету респ</t>
        </r>
      </text>
    </comment>
  </commentList>
</comments>
</file>

<file path=xl/sharedStrings.xml><?xml version="1.0" encoding="utf-8"?>
<sst xmlns="http://schemas.openxmlformats.org/spreadsheetml/2006/main" count="1623" uniqueCount="667">
  <si>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</si>
  <si>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</si>
  <si>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 xml:space="preserve"> </t>
  </si>
  <si>
    <t>Наименование</t>
  </si>
  <si>
    <t>Раз-дел</t>
  </si>
  <si>
    <t>Под-раз-дел</t>
  </si>
  <si>
    <t>1</t>
  </si>
  <si>
    <t>2</t>
  </si>
  <si>
    <t>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</si>
  <si>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</si>
  <si>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</si>
  <si>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</si>
  <si>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</si>
  <si>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</si>
  <si>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</si>
  <si>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</si>
  <si>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04</t>
  </si>
  <si>
    <t>Составление (изменение и дополнение) списков кандидатов в присяжные заседатели</t>
  </si>
  <si>
    <t>05</t>
  </si>
  <si>
    <t>Обеспечение деятельности финансовых.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</si>
  <si>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</si>
  <si>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</si>
  <si>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</si>
  <si>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</si>
  <si>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</si>
  <si>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</si>
  <si>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</si>
  <si>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</si>
  <si>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</si>
  <si>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</si>
  <si>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</si>
  <si>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</si>
  <si>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характера.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</si>
  <si>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</si>
  <si>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</si>
  <si>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</si>
  <si>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</si>
  <si>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</si>
  <si>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</si>
  <si>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</si>
  <si>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</si>
  <si>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</si>
  <si>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</si>
  <si>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</si>
  <si>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</si>
  <si>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</si>
  <si>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</si>
  <si>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</si>
  <si>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</si>
  <si>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</si>
  <si>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</si>
  <si>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</si>
  <si>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</si>
  <si>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</si>
  <si>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</si>
  <si>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</si>
  <si>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</si>
  <si>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</si>
  <si>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</si>
  <si>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</si>
  <si>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</si>
  <si>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</si>
  <si>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</si>
  <si>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</si>
  <si>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</si>
  <si>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</si>
  <si>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</si>
  <si>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</si>
  <si>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</si>
  <si>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</si>
  <si>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</si>
  <si>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</si>
  <si>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</si>
  <si>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</si>
  <si>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 на выравнивание и на сбалансирование бюджетов поселений</t>
  </si>
  <si>
    <t>Прочие межбюджетные трансферты</t>
  </si>
  <si>
    <t>ИТОГО</t>
  </si>
  <si>
    <t xml:space="preserve">Распределение бюджетных ассигнований    </t>
  </si>
  <si>
    <t>МР "Ботлихский район" по разделам, подразделам, целевым статьям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</si>
  <si>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 </t>
  </si>
  <si>
    <t>Ведом-ство</t>
  </si>
  <si>
    <t>Раздел</t>
  </si>
  <si>
    <t>Подраздел</t>
  </si>
  <si>
    <t>Целевая статья</t>
  </si>
  <si>
    <t>Вид рас-ходов</t>
  </si>
  <si>
    <t>Администрация МР "Ботлихский район"</t>
  </si>
  <si>
    <t>001</t>
  </si>
  <si>
    <t>00</t>
  </si>
  <si>
    <t>Функционирование высшего должностного лица   муниципального района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</si>
  <si>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</si>
  <si>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</si>
  <si>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</si>
  <si>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</si>
  <si>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Инные закупки товаров, работ и услуг для муниципальных нужд</t>
  </si>
  <si>
    <t>Функционирование представительных органов муниципального района</t>
  </si>
  <si>
    <t>Районное Собрание</t>
  </si>
  <si>
    <t>99 000 10020</t>
  </si>
  <si>
    <t>Функционирование исполнительной власти муниципального района</t>
  </si>
  <si>
    <t>АМР "Ботлихский район"</t>
  </si>
  <si>
    <t>99 000 10040</t>
  </si>
  <si>
    <t>Уплата налогов, сборов и инных обязательных платежей в бюджетную систему РФ</t>
  </si>
  <si>
    <t>Осуществление полномочий РД по созданию и орга-низации деятельности административных комис-сий</t>
  </si>
  <si>
    <t>99 800 77710</t>
  </si>
  <si>
    <t>Осуществление полномочий РД по созданию и организации деятельности комиссии по делам несовершеннолетных</t>
  </si>
  <si>
    <t>99 800 77720</t>
  </si>
  <si>
    <t>Осуществление полномочий РД по хранению, комплектвованию, учету и использованию Архивного фонда РД</t>
  </si>
  <si>
    <t>99 800 77730</t>
  </si>
  <si>
    <t>99 800 51200</t>
  </si>
  <si>
    <t>Обеспечение деятельности финансовых органов и органов контроля</t>
  </si>
  <si>
    <t>992</t>
  </si>
  <si>
    <t>Контрольно-счетный комитет муниципального района</t>
  </si>
  <si>
    <t>99 000 10030</t>
  </si>
  <si>
    <t>99 000 10070</t>
  </si>
  <si>
    <t>Резервные фонды местных администраций</t>
  </si>
  <si>
    <t>Прочие расходы</t>
  </si>
  <si>
    <t>120</t>
  </si>
  <si>
    <t xml:space="preserve">Бюджетные инвестиции в объекты капитального строительства муниципальной собственности  КУ 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</si>
  <si>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</si>
  <si>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</si>
  <si>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</si>
  <si>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r>
      <rPr>
        <b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динная </t>
    </r>
    <r>
      <rPr>
        <b/>
        <sz val="10"/>
        <rFont val="Times New Roman"/>
        <family val="1"/>
        <charset val="204"/>
      </rPr>
      <t>Д</t>
    </r>
    <r>
      <rPr>
        <sz val="10"/>
        <rFont val="Times New Roman"/>
        <family val="1"/>
        <charset val="204"/>
      </rPr>
      <t>ежурно-</t>
    </r>
    <r>
      <rPr>
        <b/>
        <sz val="10"/>
        <rFont val="Times New Roman"/>
        <family val="1"/>
        <charset val="204"/>
      </rPr>
      <t>Д</t>
    </r>
    <r>
      <rPr>
        <sz val="10"/>
        <rFont val="Times New Roman"/>
        <family val="1"/>
        <charset val="204"/>
      </rPr>
      <t xml:space="preserve">испетчерская </t>
    </r>
    <r>
      <rPr>
        <b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>лужба</t>
    </r>
  </si>
  <si>
    <t>99 000 60300</t>
  </si>
  <si>
    <t>Национальная экономика</t>
  </si>
  <si>
    <t>Управление сельского хозяйства АМР "Ботлихский район"</t>
  </si>
  <si>
    <t>300</t>
  </si>
  <si>
    <t>Аппарат управления сельского хозяйства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</si>
  <si>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</si>
  <si>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</si>
  <si>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</si>
  <si>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Жилищно-коммунальное хозяйство</t>
  </si>
  <si>
    <t>350</t>
  </si>
  <si>
    <t>Бюджетные инвестиции в объекты капитального строительства муниципальной собственности казенным учреждениям</t>
  </si>
  <si>
    <t>99 000 40010</t>
  </si>
  <si>
    <t>Управление образования АМР "Ботлихский район"</t>
  </si>
  <si>
    <t>400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</si>
  <si>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</si>
  <si>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</si>
  <si>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</si>
  <si>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</si>
  <si>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</si>
  <si>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</si>
  <si>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</si>
  <si>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19 202 06590</t>
  </si>
  <si>
    <t>99 000 70020</t>
  </si>
  <si>
    <t>Учреждения по внешкольной работе с детьми*</t>
  </si>
  <si>
    <t>99 000 70030</t>
  </si>
  <si>
    <t>Прочие мероприятия по молодежной политике</t>
  </si>
  <si>
    <t>99 000 70050</t>
  </si>
  <si>
    <t>Аппарат Управления образования</t>
  </si>
  <si>
    <t>Осуществление полномочий РД по организации деятельности опеки и попечительства</t>
  </si>
  <si>
    <t>99 000 70040</t>
  </si>
  <si>
    <t>450</t>
  </si>
  <si>
    <t>99 000 80000</t>
  </si>
  <si>
    <t>Культура, кинематография</t>
  </si>
  <si>
    <t xml:space="preserve">Культура </t>
  </si>
  <si>
    <t>99 000 80010</t>
  </si>
  <si>
    <t>Централизованная библиотека с филиаламы в поселениях</t>
  </si>
  <si>
    <t>99 000 80020</t>
  </si>
  <si>
    <t>Социальная политика</t>
  </si>
  <si>
    <t>99 000 90000</t>
  </si>
  <si>
    <t>Доплаты к пенсиям муниципальных служащих</t>
  </si>
  <si>
    <t>99 000 90010</t>
  </si>
  <si>
    <t>Социальное обеспеч-е и инные выплаты населению</t>
  </si>
  <si>
    <t>Прочие мероприятия в области социальной политики</t>
  </si>
  <si>
    <t>99 000 90020</t>
  </si>
  <si>
    <t>Физическая культура (прочие мероприятия)</t>
  </si>
  <si>
    <t>99 000 90100</t>
  </si>
  <si>
    <t>МКУ ФОК АМР "Ботлихский район"</t>
  </si>
  <si>
    <t>480</t>
  </si>
  <si>
    <t>99 000 90200</t>
  </si>
  <si>
    <t>Другие вопросы в области физкультуры и спорта</t>
  </si>
  <si>
    <t>Средства массовой информации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</si>
  <si>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</si>
  <si>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</si>
  <si>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</si>
  <si>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</si>
  <si>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</si>
  <si>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</si>
  <si>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99 000 00920</t>
  </si>
  <si>
    <t xml:space="preserve">Межбюджетные трансферты </t>
  </si>
  <si>
    <t>26 101 60010</t>
  </si>
  <si>
    <t>Иные дотация на обеспечение сбалансированности бюджетов</t>
  </si>
  <si>
    <t>99 000 60100</t>
  </si>
  <si>
    <t>Субвенции на ЗАГСы</t>
  </si>
  <si>
    <t>Субвенции на ВУСы</t>
  </si>
  <si>
    <t>99 800 51180</t>
  </si>
  <si>
    <t>26 10160040</t>
  </si>
  <si>
    <t>ИТОГО:</t>
  </si>
  <si>
    <r>
      <t xml:space="preserve">Примечание:  </t>
    </r>
    <r>
      <rPr>
        <b/>
        <sz val="8"/>
        <rFont val="Arial Cyr"/>
        <charset val="204"/>
      </rPr>
      <t xml:space="preserve"> *</t>
    </r>
    <r>
      <rPr>
        <sz val="8"/>
        <rFont val="Arial Cyr"/>
        <charset val="204"/>
      </rPr>
      <t xml:space="preserve"> см. расшифр. №1 к приложению</t>
    </r>
  </si>
  <si>
    <r>
      <t>**</t>
    </r>
    <r>
      <rPr>
        <sz val="8"/>
        <rFont val="Arial Cyr"/>
        <charset val="204"/>
      </rPr>
      <t xml:space="preserve"> расшифр. №2 к приложению.  </t>
    </r>
  </si>
  <si>
    <t>Итого по значку *</t>
  </si>
  <si>
    <t>Итого по расш №1 к этому прил-ю</t>
  </si>
  <si>
    <t>откл</t>
  </si>
  <si>
    <t>Итого по значку * дошк учр</t>
  </si>
  <si>
    <t>Итого по значку * школ учр</t>
  </si>
  <si>
    <t>Расшифровка №1</t>
  </si>
  <si>
    <t xml:space="preserve">Наименование казенных учреждений </t>
  </si>
  <si>
    <t>Расходы на выплату персоналу местного самоуправления  (110)</t>
  </si>
  <si>
    <t>Инные закупки товаров, работ и услуг для муниципальных нужд   (240)</t>
  </si>
  <si>
    <t>в том числе капитальный ремонт зданий</t>
  </si>
  <si>
    <t>Уплата налогов, сборов и инных объязательств платежей в бюджетную систему РФ (850)</t>
  </si>
  <si>
    <t>ВСЕГО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</si>
  <si>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</si>
  <si>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</si>
  <si>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</si>
  <si>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</si>
  <si>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</si>
  <si>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</si>
  <si>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</si>
  <si>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</si>
  <si>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</si>
  <si>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</si>
  <si>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</si>
  <si>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</si>
  <si>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</si>
  <si>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</si>
  <si>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</si>
  <si>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</si>
  <si>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</si>
  <si>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</si>
  <si>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</si>
  <si>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</si>
  <si>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</si>
  <si>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</si>
  <si>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</si>
  <si>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</si>
  <si>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</si>
  <si>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</si>
  <si>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</si>
  <si>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</si>
  <si>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</si>
  <si>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</si>
  <si>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</si>
  <si>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МКУ РЦДОД и Ю</t>
  </si>
  <si>
    <t>Анди  ДЮСШ МКУ</t>
  </si>
  <si>
    <t>Ансалта  ДЮСШ МКУ</t>
  </si>
  <si>
    <t>Ансалта  спортзал</t>
  </si>
  <si>
    <t>Ботлих ДЮСШ</t>
  </si>
  <si>
    <t xml:space="preserve">Тлох ДЮСШ   МКУ </t>
  </si>
  <si>
    <t>МКУ Информационно метод центр</t>
  </si>
  <si>
    <t>Расходы на ЕГЭ</t>
  </si>
  <si>
    <t>Итого:</t>
  </si>
  <si>
    <t>итого дошк учр</t>
  </si>
  <si>
    <t>итого школ учр</t>
  </si>
  <si>
    <t>итого внеш учр</t>
  </si>
  <si>
    <t>учебно мет каб и ХЭК</t>
  </si>
  <si>
    <t>Всего по рсш</t>
  </si>
  <si>
    <t>приложение № 3</t>
  </si>
  <si>
    <t xml:space="preserve">к решению Собрания депутатов МР "Ботлихский район" </t>
  </si>
  <si>
    <t>Объем поступлений доходов районного бюджета</t>
  </si>
  <si>
    <t>(тыс)</t>
  </si>
  <si>
    <t>№ п/п</t>
  </si>
  <si>
    <t>Код по КБК</t>
  </si>
  <si>
    <t>Сумма</t>
  </si>
  <si>
    <t>182 101 02000 01 0000 110</t>
  </si>
  <si>
    <t xml:space="preserve">Налог на доходы физических лиц </t>
  </si>
  <si>
    <t>182 105 02000 02 0000 110</t>
  </si>
  <si>
    <t>Единый налог на вмененный доход для отдельных видов деят.</t>
  </si>
  <si>
    <t>182 105 03000 01 0000 110</t>
  </si>
  <si>
    <t>Единый сельхозналог</t>
  </si>
  <si>
    <t>182 108 04020 01 0000 110</t>
  </si>
  <si>
    <t>Госпошлина</t>
  </si>
  <si>
    <t>100 103 02230 01 0000 110</t>
  </si>
  <si>
    <t>Доходы от уплаты акцизов на дизтопливо</t>
  </si>
  <si>
    <t>УСН</t>
  </si>
  <si>
    <t>Неналоговые доходы</t>
  </si>
  <si>
    <t>Доходы от сдачи в аренду имущества, находящегося в собственности муниципального образования района</t>
  </si>
  <si>
    <t>165 113 01995 05 0000 130</t>
  </si>
  <si>
    <t>Прочие доходы от оказания платных услуг  (ясли-сады)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</si>
  <si>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</si>
  <si>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</si>
  <si>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Итого налоговые и неналоговые доходы:</t>
  </si>
  <si>
    <t>992 202 01001 05 0000 151</t>
  </si>
  <si>
    <t>Фонд финансовой поддержки муниципального района</t>
  </si>
  <si>
    <t>Субсидии</t>
  </si>
  <si>
    <t>в том числе:</t>
  </si>
  <si>
    <t>992 202 02999 05 0000 151</t>
  </si>
  <si>
    <t>Субвенция</t>
  </si>
  <si>
    <t>992 202 03024 05 0000 151</t>
  </si>
  <si>
    <t>госстандарт образования</t>
  </si>
  <si>
    <t>госстандарт  дошкольного образования</t>
  </si>
  <si>
    <t>992 202 03027 05 0000 151</t>
  </si>
  <si>
    <t>пособия на детей сирот</t>
  </si>
  <si>
    <t>992 202 03026 05 0000 151</t>
  </si>
  <si>
    <t>001 202 03024 05 0000 151</t>
  </si>
  <si>
    <t>расходы для выполнения государственных полномочий РД по хранению, комплектованию и использованию Архивного фонда</t>
  </si>
  <si>
    <t>001 202 03003 05 0000 151</t>
  </si>
  <si>
    <t>ЗАГСы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</si>
  <si>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</si>
  <si>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992 202 03015 05 0000 151</t>
  </si>
  <si>
    <t>выполнения полномочий по первичному воинскому учету на территориях, где отсутствуют военные комиссариаты</t>
  </si>
  <si>
    <t>выполнения полномочий по образованию и организации деятельности административных комиссий</t>
  </si>
  <si>
    <t>выполнения полномочий на организацию и осуществление деятельности по опеке и попечительству</t>
  </si>
  <si>
    <t>выполнения полномочий по образованию и организации деятельности административных комиссий по несовершеннолетным</t>
  </si>
  <si>
    <t>992 202 03029 05 0000 151</t>
  </si>
  <si>
    <t>на выполнение федеральных полномочий по составлению списков кандидатов в присяжные заседатели Верховного Суда</t>
  </si>
  <si>
    <t>992 202 03999 05 0000 151</t>
  </si>
  <si>
    <t xml:space="preserve">на оказание дополнительных мер социальной поддержки граждан, усыновившим, взявшим под опеку, в приемную семью ребенка из числа детей-сирот и детей оставшихся без попечения родителей </t>
  </si>
  <si>
    <t>Инные межбюджетные трансферты</t>
  </si>
  <si>
    <t>992 202 04025 05 0000 151</t>
  </si>
  <si>
    <t>расходы на комплектвования книжного фонда библиотек</t>
  </si>
  <si>
    <t>Всего доходов:</t>
  </si>
  <si>
    <t xml:space="preserve">                                                       Приложение 6</t>
  </si>
  <si>
    <t xml:space="preserve">                                                 к решению Собрания депутатов МР "Ботлихский район" </t>
  </si>
  <si>
    <t xml:space="preserve">Объем межбюджетных трансфертов, </t>
  </si>
  <si>
    <t>получаемых из других бюджетов бюджетной системы Российской Федерации</t>
  </si>
  <si>
    <t>МР "Ботлихский район"</t>
  </si>
  <si>
    <t>Наименование доходов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</si>
  <si>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</si>
  <si>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</si>
  <si>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из республиканского фонда финансовой поддержки муниципальных районов, на выравнивание бюджетной обеспеченности</t>
  </si>
  <si>
    <t>Субсидии бюджетам муниципальных образований (межбюджетных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</si>
  <si>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</si>
  <si>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(госстандарт).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</si>
  <si>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(госстандарт).</t>
  </si>
  <si>
    <t>Субвенции бюджетам муниципальных районов на осуществление отдельных государственных полномочий на государственную регистрацию актов  гражданского состояния о рождении и заключении брака, смерти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</si>
  <si>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</si>
  <si>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</si>
  <si>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</si>
  <si>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несовершеннолетных</t>
  </si>
  <si>
    <t>Субвенции бюджетам муниципальных районов на осуществление отдельных государственных полномочий по хранению, комплектвованию, учету и использованию Архивного фонда РД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</si>
  <si>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</si>
  <si>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</si>
  <si>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</si>
  <si>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Субвенция на выполнение федеральных полномочий по составлению списков кандидатов в присяжные заседатели Верховного Суда</t>
  </si>
  <si>
    <t>в том числе расходы на комплектвование книжных фондов библиотек</t>
  </si>
  <si>
    <t>приложение 7</t>
  </si>
  <si>
    <t xml:space="preserve">к решению Собрания депутатов </t>
  </si>
  <si>
    <t>на 2016 год"</t>
  </si>
  <si>
    <t>Наименование поселений</t>
  </si>
  <si>
    <t>Налог на доходы с физических лиц</t>
  </si>
  <si>
    <t>Налог на имущество с физических лиц</t>
  </si>
  <si>
    <t>Земельный налог</t>
  </si>
  <si>
    <t>Единный сельско-хозяйственный налог</t>
  </si>
  <si>
    <t>Итого закрепленных доходов</t>
  </si>
  <si>
    <t>Алак</t>
  </si>
  <si>
    <t>Анди</t>
  </si>
  <si>
    <t>Ансалта</t>
  </si>
  <si>
    <t>Ашали</t>
  </si>
  <si>
    <t>Ботлих</t>
  </si>
  <si>
    <t>Гагатли</t>
  </si>
  <si>
    <t>Годобери</t>
  </si>
  <si>
    <t>Зило</t>
  </si>
  <si>
    <t>Инхело</t>
  </si>
  <si>
    <t>Кванхидатли</t>
  </si>
  <si>
    <t>Кижани</t>
  </si>
  <si>
    <t>Миарсо</t>
  </si>
  <si>
    <t>Муни</t>
  </si>
  <si>
    <t>Рахата</t>
  </si>
  <si>
    <t>Риквани</t>
  </si>
  <si>
    <t>Тандо</t>
  </si>
  <si>
    <t>Тлох</t>
  </si>
  <si>
    <t>Хелетури</t>
  </si>
  <si>
    <t>Чанко</t>
  </si>
  <si>
    <t>Шодрода</t>
  </si>
  <si>
    <t>Приложение 9</t>
  </si>
  <si>
    <r>
      <t xml:space="preserve">Среднегодовая численность получателей </t>
    </r>
    <r>
      <rPr>
        <b/>
        <i/>
        <sz val="10"/>
        <rFont val="Times New Roman"/>
        <family val="1"/>
        <charset val="204"/>
      </rPr>
      <t>(чел)</t>
    </r>
  </si>
  <si>
    <t>1.</t>
  </si>
  <si>
    <t>2.</t>
  </si>
  <si>
    <t>Доплаты ветеранам и другой категории населения за особые заслуги перед районом</t>
  </si>
  <si>
    <t>приложение 12</t>
  </si>
  <si>
    <t>к решению Собрания депутатов МР "Ботлихский район"</t>
  </si>
  <si>
    <t>(тыс. руб)</t>
  </si>
  <si>
    <t>Наименования поселений</t>
  </si>
  <si>
    <t>Распределение средств Районного фонда ФФПП (объем дотации поселениям)</t>
  </si>
  <si>
    <t>211.213 ст. на год</t>
  </si>
  <si>
    <t>989.4</t>
  </si>
  <si>
    <t>на сбалансирование бюджета</t>
  </si>
  <si>
    <t>из республиканского бюджета</t>
  </si>
  <si>
    <t>сумма</t>
  </si>
  <si>
    <t xml:space="preserve">Ботлих </t>
  </si>
  <si>
    <t>Приложение №10</t>
  </si>
  <si>
    <t>СМЕТА доходов и расходов</t>
  </si>
  <si>
    <t xml:space="preserve"> резервного фонда районного бюджета МР "Ботлихский район"</t>
  </si>
  <si>
    <t>Доходы местного бюджета</t>
  </si>
  <si>
    <t>Расходы всего</t>
  </si>
  <si>
    <t>2.1.</t>
  </si>
  <si>
    <t>Расходы, связанные с ликвидацией чрезвычайных ситуаций</t>
  </si>
  <si>
    <t>2.1.1.</t>
  </si>
  <si>
    <t xml:space="preserve"> - поисковые и аварийно-спасательные работы;</t>
  </si>
  <si>
    <t>2.1.2.</t>
  </si>
  <si>
    <t xml:space="preserve"> - аварийно-восстановительные работы;</t>
  </si>
  <si>
    <t>2.1.3.</t>
  </si>
  <si>
    <t xml:space="preserve"> - приобретение специального оборудования, хозяйственного инвентаря, медикаментов, продуктов питания, топлива для первоочередного жизнеобеспечения пострадавших граждан</t>
  </si>
  <si>
    <t>2.1.4.</t>
  </si>
  <si>
    <t xml:space="preserve"> - оказание единовременной материальной помощи пострадавшим.</t>
  </si>
  <si>
    <t>приложение 15</t>
  </si>
  <si>
    <t>Итого ЗАГС</t>
  </si>
  <si>
    <t>приложение 16</t>
  </si>
  <si>
    <t>население</t>
  </si>
  <si>
    <t>контр циф</t>
  </si>
  <si>
    <t>КЦ</t>
  </si>
  <si>
    <t>Расшифровка №2 к приложению №8</t>
  </si>
  <si>
    <t>Распределение средств Дорожного фонда</t>
  </si>
  <si>
    <t>Наименование объекта</t>
  </si>
  <si>
    <t>Алак (внутрисельская автодорога)</t>
  </si>
  <si>
    <t>Ашали (внутрисельская автодорога)</t>
  </si>
  <si>
    <t>Гагатли (внутрисельская автодорога)</t>
  </si>
  <si>
    <t>Годобери (внутрисельская автодорога)</t>
  </si>
  <si>
    <t>Зило (внутрисельская автодорога)</t>
  </si>
  <si>
    <t>Кванхидатли (внутрисельская автодорога)</t>
  </si>
  <si>
    <t>Кижани (внутрисельская автодорога)</t>
  </si>
  <si>
    <t>Муни (внутрисельская автодорога)</t>
  </si>
  <si>
    <t>Риквани (внутрисельская автодорога)</t>
  </si>
  <si>
    <t>Тандо (внутрисельская автодорога)</t>
  </si>
  <si>
    <t>Хелетури (внутрисельская автодорога)</t>
  </si>
  <si>
    <t>Чанко (внутрисельская автодорога)</t>
  </si>
  <si>
    <t xml:space="preserve"> Приложение №14</t>
  </si>
  <si>
    <t xml:space="preserve">Субвенции </t>
  </si>
  <si>
    <t>по общеобразовательным и дошкольным учреждениям муниципального района "Ботлихский район"(госстандарт).</t>
  </si>
  <si>
    <t>Наименование учреждений</t>
  </si>
  <si>
    <t>Итого фонд оплаты труда</t>
  </si>
  <si>
    <t>Фонд оплаты труда</t>
  </si>
  <si>
    <t>Педагогическо-го, руководя-щих и учебно вспомогатель-ного персонала</t>
  </si>
  <si>
    <t>Технического персонала</t>
  </si>
  <si>
    <t>Итого школы:</t>
  </si>
  <si>
    <t>Итого ясли-сады:</t>
  </si>
  <si>
    <t xml:space="preserve">      Группы кратковремен-ного пребывания (яслы) на базе:</t>
  </si>
  <si>
    <t>Всего:</t>
  </si>
  <si>
    <t>кц:</t>
  </si>
  <si>
    <t>Школы</t>
  </si>
  <si>
    <t>Яслы</t>
  </si>
  <si>
    <r>
      <t xml:space="preserve">Откл: </t>
    </r>
    <r>
      <rPr>
        <i/>
        <sz val="10"/>
        <rFont val="Times New Roman"/>
        <family val="1"/>
        <charset val="204"/>
      </rPr>
      <t>Школы</t>
    </r>
  </si>
  <si>
    <r>
      <t xml:space="preserve">          </t>
    </r>
    <r>
      <rPr>
        <i/>
        <sz val="10"/>
        <rFont val="Times New Roman"/>
        <family val="1"/>
        <charset val="204"/>
      </rPr>
      <t>Ясли</t>
    </r>
  </si>
  <si>
    <t>СВЕДЕНИЯ</t>
  </si>
  <si>
    <t>Наименование должника</t>
  </si>
  <si>
    <t>Сумма дебеторы</t>
  </si>
  <si>
    <t>в том числе</t>
  </si>
  <si>
    <t>Возникновение задолженности</t>
  </si>
  <si>
    <t>Срок погашения задолженности (окончания действия объязательства)</t>
  </si>
  <si>
    <t>пени и штрафы</t>
  </si>
  <si>
    <t>% за кредит</t>
  </si>
  <si>
    <t>вид</t>
  </si>
  <si>
    <t>документ основание</t>
  </si>
  <si>
    <t>номер</t>
  </si>
  <si>
    <t>дата</t>
  </si>
  <si>
    <t>СПК "Андийский"</t>
  </si>
  <si>
    <t>кредит</t>
  </si>
  <si>
    <t>30.05.01г</t>
  </si>
  <si>
    <t>30.09.2001г</t>
  </si>
  <si>
    <t>25.10.05г</t>
  </si>
  <si>
    <t>25.12.2005г</t>
  </si>
  <si>
    <t>СПК "Искра"</t>
  </si>
  <si>
    <t>лизинг</t>
  </si>
  <si>
    <t>13.10.2007г</t>
  </si>
  <si>
    <t>КФХ "Гранит"</t>
  </si>
  <si>
    <t>24-Б.2.7.</t>
  </si>
  <si>
    <t>27.05.2004г</t>
  </si>
  <si>
    <t>т.кредит</t>
  </si>
  <si>
    <t>9,06,2000г</t>
  </si>
  <si>
    <t>МТС "Ботлихский"</t>
  </si>
  <si>
    <t>9.06.2000г</t>
  </si>
  <si>
    <t>ц.кредит</t>
  </si>
  <si>
    <t>пост.207</t>
  </si>
  <si>
    <t>7.12.94г</t>
  </si>
  <si>
    <t>92-94гг</t>
  </si>
  <si>
    <t>КФХ "Хунда"</t>
  </si>
  <si>
    <t>Муни СельПО</t>
  </si>
  <si>
    <t xml:space="preserve">КФХ "Салют-Пи" </t>
  </si>
  <si>
    <t>КФХ "Беледи"</t>
  </si>
  <si>
    <t>ОАО "Ботлих КЗ"</t>
  </si>
  <si>
    <t>7,12,94г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</si>
  <si>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</si>
  <si>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</si>
  <si>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приложение 4 к решению</t>
  </si>
  <si>
    <t xml:space="preserve"> Собрания депутатов МР "Ботлихский район"</t>
  </si>
  <si>
    <t xml:space="preserve">"О районном бюджете МР "Ботлихский район"  </t>
  </si>
  <si>
    <t>Оценка ожидаемого исполнения районного бюджета МР "Ботлихский район"на 2015 год</t>
  </si>
  <si>
    <t>(тыс.руб.)</t>
  </si>
  <si>
    <t>Наименование показателя</t>
  </si>
  <si>
    <t>Уточненный план на 2015 год по состоянию на 01.12.2015 г.</t>
  </si>
  <si>
    <t>Отчет на 28.12.2015г.</t>
  </si>
  <si>
    <t>Ожидаемое исполнение на 2015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</si>
  <si>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</si>
  <si>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</si>
  <si>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</si>
  <si>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</si>
  <si>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</si>
  <si>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</si>
  <si>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АКЦИЗЫ НА НЕФТЬ И ГАЗ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</si>
  <si>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</si>
  <si>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</si>
  <si>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</si>
  <si>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ЗА АРЕНДУ ИМУЩЕСТВА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</si>
  <si>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</si>
  <si>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</si>
  <si>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</si>
  <si>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</si>
  <si>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</si>
  <si>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</si>
  <si>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котроые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</si>
  <si>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</si>
  <si>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</si>
  <si>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</si>
  <si>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</si>
  <si>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</si>
  <si>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</si>
  <si>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</si>
  <si>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Межбюджетные трансферты</t>
  </si>
  <si>
    <t>Бюджетный кредит</t>
  </si>
  <si>
    <t xml:space="preserve">ПРОЧИЕ БЕЗВОЗМЕЗДНЫЕ ПОСТУПЛЕНИЯ </t>
  </si>
  <si>
    <t>Взысканная сумма</t>
  </si>
  <si>
    <t>Возврат неиспользованных средств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</si>
  <si>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</si>
  <si>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</si>
  <si>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</si>
  <si>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</si>
  <si>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безопасностьи правоохранительная деятельность</t>
  </si>
  <si>
    <t>Образование</t>
  </si>
  <si>
    <t>Культура, кинематография, средства массовой информации</t>
  </si>
  <si>
    <t>Обслуживание государственного и муниципального долга</t>
  </si>
  <si>
    <t xml:space="preserve">Межбюджетные трансферты  </t>
  </si>
  <si>
    <t>ВСЕГО РАСХОДОВ:</t>
  </si>
  <si>
    <t>ПРЕВЫШЕНИЕ РАСХОДОВ НАД ДОХОДАМИ (ДЕФИЦИТ)</t>
  </si>
  <si>
    <t>в %</t>
  </si>
  <si>
    <t>приложение 17</t>
  </si>
  <si>
    <t>Наименование статей расходов</t>
  </si>
  <si>
    <t>Итого</t>
  </si>
  <si>
    <t xml:space="preserve">расходов на 2017 год и на плановый период 2018 - 2019 годов. </t>
  </si>
  <si>
    <t>2017 год</t>
  </si>
  <si>
    <t>2018 год</t>
  </si>
  <si>
    <t>2019 год</t>
  </si>
  <si>
    <t>Управление финансов и экономики АМР "Ботлихский район"</t>
  </si>
  <si>
    <t>УФ и Э АМР "Ботлихский район"</t>
  </si>
  <si>
    <t>Отдел безопасности, гр. обороны и ЧС и ЕДДС</t>
  </si>
  <si>
    <t>99 000 40060</t>
  </si>
  <si>
    <t>Содержание, ремонт и строительство автомобильных дорог общего пользования и местного значения</t>
  </si>
  <si>
    <t xml:space="preserve"> МБУ "ЖКХ"</t>
  </si>
  <si>
    <t>Школы - детские сады, школы начальные, неполные средние и средние общие*</t>
  </si>
  <si>
    <t>99 800 77740</t>
  </si>
  <si>
    <t>Информационно-методический центр, хозяйст-венная  служба управления образования *</t>
  </si>
  <si>
    <t>МКУ ЦБ УО АМР "Ботлихский район"</t>
  </si>
  <si>
    <t>МКУ Управление культуры МР "Ботлихский район"</t>
  </si>
  <si>
    <t>МКУ Управление культуры</t>
  </si>
  <si>
    <t>Оказание помощи ветеранам и студентам</t>
  </si>
  <si>
    <t>На приобретение жилья афганцам</t>
  </si>
  <si>
    <t>223 000 00000</t>
  </si>
  <si>
    <t>Аппарат ФК, спорту, делам молодёжи и туризму</t>
  </si>
  <si>
    <t>Возврат муниципального долга (кредит)</t>
  </si>
  <si>
    <t>Дотации на выравнивание бюджетной обеспеченности поселений</t>
  </si>
  <si>
    <t>в том числе долги 2016 г</t>
  </si>
  <si>
    <t>Субвенции на переданные полномочия с/поселениям согласно соглашений</t>
  </si>
  <si>
    <t>контр</t>
  </si>
  <si>
    <t>Бюджетные инвестиции в объекты капитального строительства муницип. собственности казенным учреждениям (414)</t>
  </si>
  <si>
    <t xml:space="preserve">"О районном бюджете МР "Ботлихский район"на 2017 год и на плановый период 2018-2019 годов </t>
  </si>
  <si>
    <t xml:space="preserve">  МР "Ботлихский район"  на 2017 год и на плановый период 2018-2019 годов.</t>
  </si>
  <si>
    <t>2017 г.</t>
  </si>
  <si>
    <t>2018 г.</t>
  </si>
  <si>
    <t>2019 г.</t>
  </si>
  <si>
    <t>182 105 01000 01 0000 110</t>
  </si>
  <si>
    <t>165 111 05035 05 0000 120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</si>
  <si>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</si>
  <si>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</si>
  <si>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400 113 01995 05 0000 130</t>
  </si>
  <si>
    <t>Прочие доходы от оказания платных услуг  (МКУ Ц/Б УО бухг услуги)</t>
  </si>
  <si>
    <t>в т. ч. недоданная сумма в 2016 году</t>
  </si>
  <si>
    <t>на софинансирование расходных объязательств, возникающих при выполнении полномочий органов местного самоуправления по вопросам местного значения (на решение обозначенных проблем (на строит. Спортивного зала в с. Ансалта)</t>
  </si>
  <si>
    <t>На приобрет жилья афганцам</t>
  </si>
  <si>
    <t>на обеспечение питания учащихся 1-4 классов</t>
  </si>
  <si>
    <t>расходы на обеспечение детей-сирот жилимы помещениями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</si>
  <si>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</si>
  <si>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992 202 03020 05 0000 151</t>
  </si>
  <si>
    <t>расходы на выплату единовременного пособия при всех формах устройства детей в семью</t>
  </si>
  <si>
    <t>расходы на выплату единовременного денежного пособия гражданам взявшим под опеку (попечительство) детей из организаций для детей- сирот</t>
  </si>
  <si>
    <t>в том числе: недоданная сумма в 2016 г</t>
  </si>
  <si>
    <t>Иные межбюджетные трансферты</t>
  </si>
  <si>
    <t>2017 год и на плановый период 2018-2019 годов</t>
  </si>
  <si>
    <t xml:space="preserve"> на 2017 год и на плановый период 2018-2019 годов.</t>
  </si>
  <si>
    <t xml:space="preserve">                                                                           "О районном бюджете МР "Ботлихский район" на 2017 год</t>
  </si>
  <si>
    <t>и на плановый период 2018-2019 годов.</t>
  </si>
  <si>
    <t xml:space="preserve"> на 2017 год и на плановый период 2018-2019 годов в районный бюджет </t>
  </si>
  <si>
    <r>
      <t xml:space="preserve">  Сумма </t>
    </r>
    <r>
      <rPr>
        <b/>
        <sz val="11"/>
        <rFont val="Times New Roman"/>
        <family val="1"/>
        <charset val="204"/>
      </rPr>
      <t>(тыс руб)</t>
    </r>
  </si>
  <si>
    <t>на софинансирование расходных объязательств, возникающих при выполнении полномочий органов местного самоуправления по вопросам местного значения на строительство спортзала с. Ансалта</t>
  </si>
  <si>
    <t>на приобретения жилья участникам Афганских собитый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</si>
  <si>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</si>
  <si>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</si>
  <si>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Субвенции на выплату единовременного денежного пособия гражданам взявшим под опеку (попечительство) детей из организаций для детей- сирот</t>
  </si>
  <si>
    <t>и на плановый период 2018-2019 годов</t>
  </si>
  <si>
    <t>Налоги и неналоговые доходы поселений района на 2017 год и на плановый период 2018-2019 годов МР "Ботлихский район"</t>
  </si>
  <si>
    <t>2017 г</t>
  </si>
  <si>
    <t>2018 г</t>
  </si>
  <si>
    <t>2019 г</t>
  </si>
  <si>
    <t xml:space="preserve">Расчет бюджетных ассигнований на выполнение нормативных публичных обязательств  в 2017 год и на плановый период 2018-2019 годов  </t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</si>
  <si>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(руб)</t>
    </r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</si>
  <si>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и балансировку бюджетной обеспеченности на 2017 год и на плановый период 2018-2019 годов</t>
  </si>
  <si>
    <t>в том числе недоданная сумма  в 2016 г</t>
  </si>
  <si>
    <t>дотация на 2016 г</t>
  </si>
  <si>
    <t>дот за 2017</t>
  </si>
  <si>
    <t>4</t>
  </si>
  <si>
    <t>5</t>
  </si>
  <si>
    <t>к/ц на 2017</t>
  </si>
  <si>
    <t>на 2017 год и на плановый период 2018-2019 годов</t>
  </si>
  <si>
    <t>на 2017 г и на плановый период 2018-2019 годов.</t>
  </si>
  <si>
    <t>Субвенция бюджетам поселений МР "Ботлихский район" на осуществление Федеральных полномочий, государственной регистрации актов гражданского состояния на 2017 г и на плановый период 2018-2019 годов</t>
  </si>
  <si>
    <t>Численность населения на 01.01.2016 г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</si>
  <si>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2017 год и на плановый период 2018-2019 годов</t>
  </si>
  <si>
    <t xml:space="preserve">  "О районном бюджете МР "Ботлихский район" на 2017 г</t>
  </si>
  <si>
    <t>Расшифровка субсидий на выполнение муниципального задания</t>
  </si>
  <si>
    <t>и на иные цели МБУ ЖКХ</t>
  </si>
  <si>
    <t>приложение 13</t>
  </si>
  <si>
    <t>Субвенции на выполнение расходных объязательств, возникающих при выполнении полномочий органов местного самоуправления по вопросам местного значения МР "Ботлихский район" на 2017 год и на плановый период 2018-2019 годов</t>
  </si>
  <si>
    <r>
      <t xml:space="preserve">                                                      Сумма                                                                  </t>
    </r>
    <r>
      <rPr>
        <sz val="9"/>
        <rFont val="Arial Cyr"/>
        <charset val="204"/>
      </rPr>
      <t xml:space="preserve"> (тыс. руб)</t>
    </r>
  </si>
  <si>
    <t>в том числе по пунктам соглащений:</t>
  </si>
  <si>
    <t>2.1.1.  2.1.4.  2.1.6. (разд подр 0503)</t>
  </si>
  <si>
    <t>2.1.2. (разд подр 0409)</t>
  </si>
  <si>
    <t>2.1.3.  (разд подр 0501</t>
  </si>
  <si>
    <t>2.1.5.   (разд подр 0401)</t>
  </si>
  <si>
    <t>2.1.7.    (разд подр 0314)</t>
  </si>
  <si>
    <t>6</t>
  </si>
  <si>
    <t>7</t>
  </si>
  <si>
    <t>8</t>
  </si>
  <si>
    <t>9</t>
  </si>
  <si>
    <t>МР "Ботлихский район" на 2017 год</t>
  </si>
  <si>
    <t>Анди (асфальтирование дороги)</t>
  </si>
  <si>
    <t>Анди (подпорная стена "Зиярат")</t>
  </si>
  <si>
    <t>Ансалта (асфальтирование дороги)</t>
  </si>
  <si>
    <t>Ботлих (асфальтир-е дороги от подстанции до ясли-сада "Родничок")</t>
  </si>
  <si>
    <t>Ботлих (асфальтир-е парковки (площадки) с.  Ботлих</t>
  </si>
  <si>
    <t>Ботлих (подпорная стена около библиотеки)</t>
  </si>
  <si>
    <t>Ботлих (подпорная стена в местности кладбище)</t>
  </si>
  <si>
    <t>Зило (строительство подпорной стены)</t>
  </si>
  <si>
    <t>Инхело (на асфальтирование автодороги)</t>
  </si>
  <si>
    <t>Миарсо (асфальтирование дороги)</t>
  </si>
  <si>
    <t>Ортоколо ремонт внутрисельской автодороги</t>
  </si>
  <si>
    <t>Рахата (асфальтирование дорог)</t>
  </si>
  <si>
    <t>Тасута (ремонт дороги)</t>
  </si>
  <si>
    <t>Тлох (асфальтрование дорог)</t>
  </si>
  <si>
    <t>Шодрода (ремонт внутрисельской дороги)</t>
  </si>
  <si>
    <t xml:space="preserve"> на 2017 год и на плановый период 2018-2019 годов</t>
  </si>
  <si>
    <t>для реализации общеобразовательных и дошкольных программ на 2017 год и на плановый период 2018-2019 годов</t>
  </si>
  <si>
    <t>Взносы по обязат. соц/ страхов. на выплаты по опл. труда работн. и иные выпл. работн. каз. Учр.</t>
  </si>
  <si>
    <t>На оказание услуг учебного характера     (226)</t>
  </si>
  <si>
    <t xml:space="preserve">Прочая за-купка това-ров, работ и услуг для
 обеспече-ния муници-пальных нужд (310)  </t>
  </si>
  <si>
    <t xml:space="preserve">Прочая за-купка това-ров, работ и услуг для
 обеспече-ния муници-пальных нужд (340)  </t>
  </si>
  <si>
    <t>Итого Гр. кратк. пр-я.</t>
  </si>
  <si>
    <t>Приложение №18</t>
  </si>
  <si>
    <t xml:space="preserve">"О районном бюджете МР "Ботлихский район" на 2017 год и на  </t>
  </si>
  <si>
    <t xml:space="preserve"> плановый период 2018 - 2019 годов </t>
  </si>
  <si>
    <t>Субсидии на обеспечение разового питания учащихся 1-4 классов</t>
  </si>
  <si>
    <t xml:space="preserve">муниципальных общеобразовательных учреждений МР "Ботлихский район" </t>
  </si>
  <si>
    <t xml:space="preserve"> на 2017 и плановый период 2018 - 2019 годов</t>
  </si>
  <si>
    <t xml:space="preserve"> (руб)</t>
  </si>
  <si>
    <t>количество учащихся 1-4 классов</t>
  </si>
  <si>
    <t>сумма на 2017 год</t>
  </si>
  <si>
    <t>к/ц МФ</t>
  </si>
  <si>
    <t xml:space="preserve">          приложение № 19</t>
  </si>
  <si>
    <t>"О районном бюджете МР "Ботлихский район" на 2017 год</t>
  </si>
  <si>
    <t>о муниципальном долге районного бюджета  МР "Ботлихский район" на 31 декабря 2016 год</t>
  </si>
  <si>
    <t>Основной долг</t>
  </si>
  <si>
    <t>МР "Ботлихский район" "О бюджете района" на 2017 г</t>
  </si>
  <si>
    <t>и на плановый период 2018-2019 годы</t>
  </si>
  <si>
    <t xml:space="preserve"> "О бюджете района на 2017 г. и на плановый период 2018-2019 годы</t>
  </si>
  <si>
    <t>"О бюджете района МР "Ботлихский район"</t>
  </si>
  <si>
    <t xml:space="preserve">  "О бюджете района  МР "Ботлихский район" на 2017 г и на плановый период 2018-2019 годов</t>
  </si>
  <si>
    <t xml:space="preserve">  "О бюджете района МР "Ботлихский район"</t>
  </si>
  <si>
    <t>"О бюджете района МР "Ботлихский район" на 2017 г</t>
  </si>
  <si>
    <t>от 29 декабря 2016 г №1</t>
  </si>
  <si>
    <t xml:space="preserve"> от 29 декабря 2016 г №1</t>
  </si>
  <si>
    <t>от 29 декабря  2015 г №1</t>
  </si>
  <si>
    <t>"29" декабря 2016 г №1</t>
  </si>
  <si>
    <t xml:space="preserve">Приложение 5 к Решению </t>
  </si>
  <si>
    <t xml:space="preserve">Собрания депутатов МР "Ботлихский район" о районном бюджете на </t>
  </si>
  <si>
    <t>от 29 декабря 2016 г. №1</t>
  </si>
  <si>
    <t>к приложению 8 к решению Собрания депутатов МР "Ботлихский район" на 2017г</t>
  </si>
  <si>
    <t xml:space="preserve">от 29 декабря 2016 г №1 </t>
  </si>
  <si>
    <t>от 29 декабря 2016 г.№1</t>
  </si>
  <si>
    <t xml:space="preserve">от 29 декабря 2016 года №1  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</si>
</sst>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6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18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i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9"/>
      <name val="Times New Roman"/>
      <family val="1"/>
    </font>
    <font>
      <i/>
      <sz val="8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name val="Arial Cyr"/>
      <charset val="204"/>
    </font>
    <font>
      <b/>
      <sz val="12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sz val="12"/>
      <color indexed="14"/>
      <name val="Times New Roman"/>
      <family val="1"/>
      <charset val="204"/>
    </font>
    <font>
      <b/>
      <u/>
      <sz val="12"/>
      <color indexed="14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Arial Cyr"/>
      <charset val="204"/>
    </font>
    <font>
      <b/>
      <i/>
      <sz val="8"/>
      <name val="Arial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Arial Cyr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2" borderId="0" xfId="0" applyFont="1" applyFill="1"/>
    <xf numFmtId="0" fontId="1" fillId="2" borderId="1" xfId="0" applyFont="1" applyFill="1" applyBorder="1"/>
    <xf numFmtId="0" fontId="5" fillId="2" borderId="1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shrinkToFit="1"/>
    </xf>
    <xf numFmtId="3" fontId="6" fillId="2" borderId="8" xfId="0" applyNumberFormat="1" applyFont="1" applyFill="1" applyBorder="1" applyAlignment="1">
      <alignment horizontal="center" vertical="top"/>
    </xf>
    <xf numFmtId="3" fontId="2" fillId="2" borderId="7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shrinkToFit="1"/>
    </xf>
    <xf numFmtId="0" fontId="2" fillId="2" borderId="8" xfId="0" applyFont="1" applyFill="1" applyBorder="1" applyAlignment="1">
      <alignment horizontal="center" vertical="top"/>
    </xf>
    <xf numFmtId="0" fontId="9" fillId="0" borderId="0" xfId="0" applyFont="1"/>
    <xf numFmtId="0" fontId="6" fillId="2" borderId="7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2" fillId="0" borderId="0" xfId="0" applyFont="1"/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7" xfId="0" applyFont="1" applyFill="1" applyBorder="1" applyAlignment="1">
      <alignment horizontal="center" vertical="top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3" fontId="6" fillId="0" borderId="8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left" vertical="top" wrapText="1"/>
    </xf>
    <xf numFmtId="49" fontId="12" fillId="2" borderId="8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 shrinkToFit="1"/>
    </xf>
    <xf numFmtId="49" fontId="13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3" fontId="2" fillId="0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5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shrinkToFit="1"/>
    </xf>
    <xf numFmtId="49" fontId="6" fillId="4" borderId="8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top" wrapText="1"/>
    </xf>
    <xf numFmtId="49" fontId="15" fillId="4" borderId="8" xfId="0" applyNumberFormat="1" applyFont="1" applyFill="1" applyBorder="1" applyAlignment="1">
      <alignment horizontal="center"/>
    </xf>
    <xf numFmtId="0" fontId="16" fillId="2" borderId="7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3" fontId="6" fillId="5" borderId="8" xfId="0" applyNumberFormat="1" applyFont="1" applyFill="1" applyBorder="1" applyAlignment="1">
      <alignment horizontal="right"/>
    </xf>
    <xf numFmtId="0" fontId="2" fillId="0" borderId="8" xfId="0" applyFont="1" applyBorder="1" applyAlignment="1">
      <alignment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49" fontId="2" fillId="4" borderId="8" xfId="0" applyNumberFormat="1" applyFont="1" applyFill="1" applyBorder="1" applyAlignment="1">
      <alignment horizontal="center" shrinkToFit="1"/>
    </xf>
    <xf numFmtId="49" fontId="12" fillId="4" borderId="8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shrinkToFit="1"/>
    </xf>
    <xf numFmtId="49" fontId="13" fillId="2" borderId="8" xfId="0" applyNumberFormat="1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left" vertical="top" wrapText="1"/>
    </xf>
    <xf numFmtId="49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center" wrapText="1"/>
    </xf>
    <xf numFmtId="0" fontId="9" fillId="0" borderId="8" xfId="0" applyFont="1" applyBorder="1"/>
    <xf numFmtId="0" fontId="19" fillId="0" borderId="8" xfId="0" applyFont="1" applyFill="1" applyBorder="1"/>
    <xf numFmtId="0" fontId="19" fillId="0" borderId="8" xfId="0" applyFont="1" applyBorder="1" applyAlignment="1">
      <alignment vertical="top" wrapText="1"/>
    </xf>
    <xf numFmtId="49" fontId="6" fillId="0" borderId="8" xfId="0" applyNumberFormat="1" applyFont="1" applyFill="1" applyBorder="1" applyAlignment="1">
      <alignment horizontal="center" shrinkToFit="1"/>
    </xf>
    <xf numFmtId="49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shrinkToFit="1"/>
    </xf>
    <xf numFmtId="0" fontId="16" fillId="0" borderId="7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left" vertical="top" wrapText="1"/>
    </xf>
    <xf numFmtId="3" fontId="6" fillId="0" borderId="15" xfId="0" applyNumberFormat="1" applyFont="1" applyFill="1" applyBorder="1" applyAlignment="1">
      <alignment horizontal="right"/>
    </xf>
    <xf numFmtId="0" fontId="17" fillId="0" borderId="0" xfId="0" applyFont="1"/>
    <xf numFmtId="0" fontId="21" fillId="0" borderId="0" xfId="0" applyFont="1"/>
    <xf numFmtId="3" fontId="22" fillId="0" borderId="0" xfId="0" applyNumberFormat="1" applyFont="1"/>
    <xf numFmtId="3" fontId="23" fillId="0" borderId="0" xfId="0" applyNumberFormat="1" applyFont="1"/>
    <xf numFmtId="3" fontId="17" fillId="0" borderId="0" xfId="0" applyNumberFormat="1" applyFont="1"/>
    <xf numFmtId="3" fontId="9" fillId="0" borderId="0" xfId="0" applyNumberFormat="1" applyFont="1"/>
    <xf numFmtId="0" fontId="0" fillId="0" borderId="0" xfId="0" applyFont="1"/>
    <xf numFmtId="3" fontId="24" fillId="0" borderId="0" xfId="0" applyNumberFormat="1" applyFont="1"/>
    <xf numFmtId="3" fontId="25" fillId="0" borderId="0" xfId="0" applyNumberFormat="1" applyFont="1"/>
    <xf numFmtId="3" fontId="17" fillId="5" borderId="0" xfId="0" applyNumberFormat="1" applyFont="1" applyFill="1"/>
    <xf numFmtId="0" fontId="7" fillId="0" borderId="0" xfId="0" applyFont="1"/>
    <xf numFmtId="0" fontId="2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8" xfId="0" applyFont="1" applyBorder="1"/>
    <xf numFmtId="0" fontId="6" fillId="0" borderId="8" xfId="0" applyFont="1" applyBorder="1"/>
    <xf numFmtId="0" fontId="3" fillId="0" borderId="8" xfId="0" applyFont="1" applyFill="1" applyBorder="1"/>
    <xf numFmtId="3" fontId="0" fillId="0" borderId="8" xfId="0" applyNumberFormat="1" applyBorder="1"/>
    <xf numFmtId="3" fontId="28" fillId="0" borderId="8" xfId="0" applyNumberFormat="1" applyFont="1" applyBorder="1"/>
    <xf numFmtId="3" fontId="2" fillId="0" borderId="8" xfId="0" applyNumberFormat="1" applyFont="1" applyBorder="1"/>
    <xf numFmtId="3" fontId="9" fillId="0" borderId="8" xfId="0" applyNumberFormat="1" applyFont="1" applyBorder="1"/>
    <xf numFmtId="0" fontId="3" fillId="0" borderId="8" xfId="0" applyFont="1" applyBorder="1"/>
    <xf numFmtId="0" fontId="3" fillId="4" borderId="8" xfId="0" applyFont="1" applyFill="1" applyBorder="1"/>
    <xf numFmtId="0" fontId="2" fillId="0" borderId="8" xfId="0" applyFont="1" applyBorder="1"/>
    <xf numFmtId="0" fontId="15" fillId="0" borderId="15" xfId="0" applyFont="1" applyBorder="1" applyAlignment="1"/>
    <xf numFmtId="3" fontId="15" fillId="0" borderId="14" xfId="0" applyNumberFormat="1" applyFont="1" applyBorder="1" applyAlignment="1"/>
    <xf numFmtId="0" fontId="2" fillId="0" borderId="15" xfId="0" applyFont="1" applyBorder="1" applyAlignment="1">
      <alignment horizontal="left"/>
    </xf>
    <xf numFmtId="0" fontId="2" fillId="0" borderId="15" xfId="0" applyFont="1" applyFill="1" applyBorder="1" applyAlignment="1"/>
    <xf numFmtId="0" fontId="2" fillId="0" borderId="8" xfId="0" applyFont="1" applyFill="1" applyBorder="1" applyAlignment="1"/>
    <xf numFmtId="0" fontId="0" fillId="0" borderId="8" xfId="0" applyBorder="1"/>
    <xf numFmtId="0" fontId="6" fillId="0" borderId="8" xfId="0" applyFont="1" applyFill="1" applyBorder="1" applyAlignment="1"/>
    <xf numFmtId="3" fontId="29" fillId="0" borderId="8" xfId="0" applyNumberFormat="1" applyFont="1" applyBorder="1"/>
    <xf numFmtId="0" fontId="25" fillId="0" borderId="0" xfId="0" applyFont="1"/>
    <xf numFmtId="0" fontId="2" fillId="0" borderId="0" xfId="0" applyFont="1" applyBorder="1"/>
    <xf numFmtId="0" fontId="3" fillId="0" borderId="8" xfId="0" applyFont="1" applyBorder="1" applyAlignment="1">
      <alignment horizontal="left" vertical="center" wrapText="1"/>
    </xf>
    <xf numFmtId="164" fontId="2" fillId="0" borderId="8" xfId="0" applyNumberFormat="1" applyFont="1" applyFill="1" applyBorder="1"/>
    <xf numFmtId="164" fontId="30" fillId="0" borderId="8" xfId="0" applyNumberFormat="1" applyFont="1" applyFill="1" applyBorder="1"/>
    <xf numFmtId="0" fontId="27" fillId="0" borderId="8" xfId="0" applyFont="1" applyBorder="1" applyAlignment="1">
      <alignment horizontal="left" vertical="center" wrapText="1"/>
    </xf>
    <xf numFmtId="164" fontId="31" fillId="0" borderId="8" xfId="0" applyNumberFormat="1" applyFont="1" applyFill="1" applyBorder="1"/>
    <xf numFmtId="0" fontId="2" fillId="0" borderId="8" xfId="0" applyFont="1" applyBorder="1" applyAlignment="1">
      <alignment horizontal="left" vertical="center" wrapText="1"/>
    </xf>
    <xf numFmtId="164" fontId="2" fillId="4" borderId="8" xfId="0" applyNumberFormat="1" applyFont="1" applyFill="1" applyBorder="1"/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wrapText="1"/>
    </xf>
    <xf numFmtId="165" fontId="31" fillId="0" borderId="8" xfId="0" applyNumberFormat="1" applyFont="1" applyFill="1" applyBorder="1"/>
    <xf numFmtId="0" fontId="2" fillId="0" borderId="8" xfId="0" applyFont="1" applyFill="1" applyBorder="1"/>
    <xf numFmtId="164" fontId="30" fillId="7" borderId="8" xfId="0" applyNumberFormat="1" applyFont="1" applyFill="1" applyBorder="1"/>
    <xf numFmtId="49" fontId="2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0" fontId="2" fillId="4" borderId="8" xfId="0" applyFont="1" applyFill="1" applyBorder="1"/>
    <xf numFmtId="0" fontId="32" fillId="0" borderId="8" xfId="0" applyFont="1" applyBorder="1" applyAlignment="1">
      <alignment vertical="top" wrapText="1"/>
    </xf>
    <xf numFmtId="165" fontId="30" fillId="7" borderId="8" xfId="0" applyNumberFormat="1" applyFont="1" applyFill="1" applyBorder="1"/>
    <xf numFmtId="3" fontId="6" fillId="0" borderId="0" xfId="0" applyNumberFormat="1" applyFont="1"/>
    <xf numFmtId="4" fontId="6" fillId="0" borderId="0" xfId="0" applyNumberFormat="1" applyFont="1"/>
    <xf numFmtId="165" fontId="2" fillId="0" borderId="0" xfId="0" applyNumberFormat="1" applyFont="1"/>
    <xf numFmtId="0" fontId="0" fillId="0" borderId="0" xfId="0" applyBorder="1"/>
    <xf numFmtId="0" fontId="34" fillId="0" borderId="8" xfId="0" applyFont="1" applyFill="1" applyBorder="1" applyAlignment="1">
      <alignment vertical="justify" wrapText="1"/>
    </xf>
    <xf numFmtId="164" fontId="34" fillId="0" borderId="8" xfId="0" applyNumberFormat="1" applyFont="1" applyBorder="1" applyAlignment="1"/>
    <xf numFmtId="0" fontId="36" fillId="0" borderId="8" xfId="0" applyFont="1" applyFill="1" applyBorder="1" applyAlignment="1">
      <alignment vertical="justify" wrapText="1"/>
    </xf>
    <xf numFmtId="164" fontId="4" fillId="0" borderId="8" xfId="0" applyNumberFormat="1" applyFont="1" applyBorder="1" applyAlignment="1"/>
    <xf numFmtId="164" fontId="34" fillId="0" borderId="8" xfId="0" applyNumberFormat="1" applyFont="1" applyFill="1" applyBorder="1" applyAlignment="1"/>
    <xf numFmtId="0" fontId="4" fillId="0" borderId="8" xfId="0" applyFont="1" applyBorder="1" applyAlignment="1">
      <alignment vertical="center" wrapText="1"/>
    </xf>
    <xf numFmtId="164" fontId="36" fillId="0" borderId="8" xfId="0" applyNumberFormat="1" applyFont="1" applyFill="1" applyBorder="1" applyAlignment="1"/>
    <xf numFmtId="0" fontId="4" fillId="0" borderId="8" xfId="0" applyFont="1" applyFill="1" applyBorder="1" applyAlignment="1">
      <alignment vertical="justify" wrapText="1"/>
    </xf>
    <xf numFmtId="164" fontId="4" fillId="0" borderId="8" xfId="0" applyNumberFormat="1" applyFont="1" applyFill="1" applyBorder="1" applyAlignment="1"/>
    <xf numFmtId="164" fontId="37" fillId="0" borderId="8" xfId="0" applyNumberFormat="1" applyFont="1" applyBorder="1" applyAlignment="1">
      <alignment wrapText="1"/>
    </xf>
    <xf numFmtId="0" fontId="37" fillId="0" borderId="8" xfId="0" applyFont="1" applyFill="1" applyBorder="1" applyAlignment="1">
      <alignment vertical="top" wrapText="1"/>
    </xf>
    <xf numFmtId="0" fontId="37" fillId="0" borderId="8" xfId="0" applyFont="1" applyFill="1" applyBorder="1" applyAlignment="1">
      <alignment wrapText="1"/>
    </xf>
    <xf numFmtId="164" fontId="37" fillId="0" borderId="8" xfId="0" applyNumberFormat="1" applyFont="1" applyFill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21" fillId="0" borderId="0" xfId="0" applyFont="1" applyBorder="1"/>
    <xf numFmtId="0" fontId="6" fillId="0" borderId="8" xfId="0" applyFont="1" applyBorder="1" applyAlignment="1">
      <alignment horizontal="left" vertical="center" wrapText="1"/>
    </xf>
    <xf numFmtId="3" fontId="6" fillId="0" borderId="8" xfId="0" applyNumberFormat="1" applyFont="1" applyFill="1" applyBorder="1" applyAlignment="1"/>
    <xf numFmtId="3" fontId="0" fillId="0" borderId="0" xfId="0" applyNumberFormat="1" applyBorder="1"/>
    <xf numFmtId="3" fontId="6" fillId="0" borderId="29" xfId="0" applyNumberFormat="1" applyFont="1" applyBorder="1" applyAlignment="1"/>
    <xf numFmtId="0" fontId="0" fillId="0" borderId="0" xfId="0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right" wrapText="1"/>
    </xf>
    <xf numFmtId="0" fontId="41" fillId="0" borderId="8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right" wrapText="1"/>
    </xf>
    <xf numFmtId="3" fontId="11" fillId="0" borderId="8" xfId="0" applyNumberFormat="1" applyFont="1" applyBorder="1" applyAlignment="1">
      <alignment horizontal="right"/>
    </xf>
    <xf numFmtId="0" fontId="41" fillId="0" borderId="8" xfId="0" applyFont="1" applyBorder="1" applyAlignment="1">
      <alignment horizontal="right"/>
    </xf>
    <xf numFmtId="0" fontId="41" fillId="0" borderId="8" xfId="0" applyFont="1" applyFill="1" applyBorder="1" applyAlignment="1">
      <alignment vertical="center" wrapText="1"/>
    </xf>
    <xf numFmtId="3" fontId="11" fillId="0" borderId="8" xfId="0" applyNumberFormat="1" applyFont="1" applyBorder="1"/>
    <xf numFmtId="0" fontId="17" fillId="0" borderId="8" xfId="0" applyFont="1" applyBorder="1"/>
    <xf numFmtId="0" fontId="42" fillId="0" borderId="0" xfId="0" applyFont="1"/>
    <xf numFmtId="0" fontId="17" fillId="0" borderId="0" xfId="0" applyFont="1" applyFill="1"/>
    <xf numFmtId="0" fontId="0" fillId="0" borderId="0" xfId="0" applyAlignment="1"/>
    <xf numFmtId="164" fontId="32" fillId="0" borderId="15" xfId="0" applyNumberFormat="1" applyFont="1" applyFill="1" applyBorder="1" applyAlignment="1">
      <alignment horizontal="center" vertical="top" wrapText="1"/>
    </xf>
    <xf numFmtId="49" fontId="27" fillId="0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6" fillId="0" borderId="29" xfId="0" applyFont="1" applyBorder="1" applyAlignment="1">
      <alignment horizontal="center"/>
    </xf>
    <xf numFmtId="3" fontId="6" fillId="0" borderId="29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0" fontId="28" fillId="0" borderId="0" xfId="0" applyFont="1"/>
    <xf numFmtId="0" fontId="10" fillId="0" borderId="0" xfId="0" applyFont="1" applyBorder="1"/>
    <xf numFmtId="49" fontId="27" fillId="0" borderId="8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3" fontId="42" fillId="0" borderId="0" xfId="0" applyNumberFormat="1" applyFont="1" applyFill="1" applyBorder="1"/>
    <xf numFmtId="0" fontId="2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/>
    </xf>
    <xf numFmtId="3" fontId="6" fillId="0" borderId="8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left" vertical="center"/>
    </xf>
    <xf numFmtId="0" fontId="35" fillId="0" borderId="0" xfId="0" applyFont="1"/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16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right" vertical="center"/>
    </xf>
    <xf numFmtId="166" fontId="5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164" fontId="27" fillId="0" borderId="37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left" vertical="center" wrapText="1"/>
    </xf>
    <xf numFmtId="167" fontId="2" fillId="0" borderId="15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horizontal="left" vertical="center" wrapText="1"/>
    </xf>
    <xf numFmtId="167" fontId="6" fillId="0" borderId="29" xfId="0" applyNumberFormat="1" applyFont="1" applyBorder="1" applyAlignment="1">
      <alignment horizontal="right"/>
    </xf>
    <xf numFmtId="3" fontId="43" fillId="0" borderId="0" xfId="0" applyNumberFormat="1" applyFont="1" applyFill="1" applyBorder="1" applyAlignment="1">
      <alignment horizontal="center"/>
    </xf>
    <xf numFmtId="167" fontId="0" fillId="0" borderId="0" xfId="0" applyNumberFormat="1"/>
    <xf numFmtId="3" fontId="3" fillId="5" borderId="0" xfId="0" applyNumberFormat="1" applyFont="1" applyFill="1" applyBorder="1" applyAlignment="1">
      <alignment horizontal="center"/>
    </xf>
    <xf numFmtId="0" fontId="6" fillId="0" borderId="0" xfId="0" applyFont="1"/>
    <xf numFmtId="3" fontId="6" fillId="0" borderId="8" xfId="0" applyNumberFormat="1" applyFont="1" applyBorder="1"/>
    <xf numFmtId="0" fontId="45" fillId="0" borderId="0" xfId="0" applyFont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3" fontId="2" fillId="0" borderId="15" xfId="0" applyNumberFormat="1" applyFont="1" applyFill="1" applyBorder="1" applyAlignment="1">
      <alignment horizontal="right"/>
    </xf>
    <xf numFmtId="3" fontId="7" fillId="0" borderId="0" xfId="0" applyNumberFormat="1" applyFont="1"/>
    <xf numFmtId="3" fontId="2" fillId="0" borderId="0" xfId="0" applyNumberFormat="1" applyFont="1" applyBorder="1"/>
    <xf numFmtId="0" fontId="2" fillId="0" borderId="8" xfId="0" applyFont="1" applyBorder="1" applyAlignment="1">
      <alignment horizontal="right" wrapText="1"/>
    </xf>
    <xf numFmtId="1" fontId="2" fillId="0" borderId="0" xfId="0" applyNumberFormat="1" applyFont="1" applyBorder="1"/>
    <xf numFmtId="0" fontId="27" fillId="0" borderId="8" xfId="0" applyFont="1" applyFill="1" applyBorder="1"/>
    <xf numFmtId="3" fontId="6" fillId="4" borderId="8" xfId="0" applyNumberFormat="1" applyFont="1" applyFill="1" applyBorder="1" applyAlignment="1">
      <alignment horizontal="right"/>
    </xf>
    <xf numFmtId="0" fontId="27" fillId="0" borderId="8" xfId="0" applyFont="1" applyFill="1" applyBorder="1" applyAlignment="1">
      <alignment vertical="top" wrapText="1"/>
    </xf>
    <xf numFmtId="0" fontId="6" fillId="0" borderId="8" xfId="0" applyFont="1" applyFill="1" applyBorder="1"/>
    <xf numFmtId="3" fontId="6" fillId="0" borderId="8" xfId="0" applyNumberFormat="1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2" fillId="0" borderId="0" xfId="0" applyNumberFormat="1" applyFont="1"/>
    <xf numFmtId="0" fontId="47" fillId="0" borderId="0" xfId="0" applyFont="1"/>
    <xf numFmtId="3" fontId="27" fillId="5" borderId="0" xfId="0" applyNumberFormat="1" applyFont="1" applyFill="1"/>
    <xf numFmtId="1" fontId="2" fillId="0" borderId="0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 vertical="top"/>
    </xf>
    <xf numFmtId="14" fontId="2" fillId="0" borderId="8" xfId="0" applyNumberFormat="1" applyFont="1" applyBorder="1" applyAlignment="1">
      <alignment horizontal="right"/>
    </xf>
    <xf numFmtId="0" fontId="48" fillId="0" borderId="8" xfId="0" applyFont="1" applyBorder="1"/>
    <xf numFmtId="0" fontId="4" fillId="0" borderId="8" xfId="0" applyFont="1" applyBorder="1"/>
    <xf numFmtId="0" fontId="48" fillId="0" borderId="0" xfId="0" applyFont="1"/>
    <xf numFmtId="0" fontId="4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9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12" xfId="0" applyFont="1" applyFill="1" applyBorder="1" applyAlignment="1">
      <alignment horizontal="justify" vertical="top" wrapText="1"/>
    </xf>
    <xf numFmtId="3" fontId="53" fillId="0" borderId="13" xfId="0" applyNumberFormat="1" applyFont="1" applyFill="1" applyBorder="1" applyAlignment="1">
      <alignment vertical="top"/>
    </xf>
    <xf numFmtId="0" fontId="54" fillId="0" borderId="0" xfId="0" applyFont="1" applyFill="1" applyAlignment="1">
      <alignment vertical="top"/>
    </xf>
    <xf numFmtId="0" fontId="54" fillId="0" borderId="7" xfId="0" applyFont="1" applyFill="1" applyBorder="1" applyAlignment="1">
      <alignment horizontal="justify" vertical="top" wrapText="1"/>
    </xf>
    <xf numFmtId="3" fontId="54" fillId="0" borderId="8" xfId="0" applyNumberFormat="1" applyFont="1" applyFill="1" applyBorder="1" applyAlignment="1">
      <alignment vertical="top"/>
    </xf>
    <xf numFmtId="0" fontId="55" fillId="0" borderId="0" xfId="0" applyFont="1" applyFill="1" applyAlignment="1">
      <alignment vertical="top"/>
    </xf>
    <xf numFmtId="0" fontId="55" fillId="0" borderId="25" xfId="0" applyFont="1" applyFill="1" applyBorder="1" applyAlignment="1">
      <alignment horizontal="justify" vertical="top" wrapText="1"/>
    </xf>
    <xf numFmtId="3" fontId="55" fillId="0" borderId="16" xfId="0" applyNumberFormat="1" applyFont="1" applyFill="1" applyBorder="1" applyAlignment="1">
      <alignment vertical="top"/>
    </xf>
    <xf numFmtId="3" fontId="55" fillId="0" borderId="42" xfId="0" applyNumberFormat="1" applyFont="1" applyFill="1" applyBorder="1" applyAlignment="1">
      <alignment vertical="top"/>
    </xf>
    <xf numFmtId="3" fontId="54" fillId="0" borderId="43" xfId="0" applyNumberFormat="1" applyFont="1" applyFill="1" applyBorder="1" applyAlignment="1">
      <alignment vertical="top"/>
    </xf>
    <xf numFmtId="0" fontId="55" fillId="0" borderId="7" xfId="0" applyFont="1" applyFill="1" applyBorder="1" applyAlignment="1">
      <alignment horizontal="justify" vertical="top" wrapText="1"/>
    </xf>
    <xf numFmtId="3" fontId="55" fillId="0" borderId="8" xfId="0" applyNumberFormat="1" applyFont="1" applyFill="1" applyBorder="1" applyAlignment="1">
      <alignment vertical="top"/>
    </xf>
    <xf numFmtId="3" fontId="55" fillId="0" borderId="43" xfId="0" applyNumberFormat="1" applyFont="1" applyFill="1" applyBorder="1" applyAlignment="1">
      <alignment vertical="top"/>
    </xf>
    <xf numFmtId="3" fontId="5" fillId="0" borderId="8" xfId="0" applyNumberFormat="1" applyFont="1" applyFill="1" applyBorder="1" applyAlignment="1">
      <alignment vertical="top"/>
    </xf>
    <xf numFmtId="0" fontId="54" fillId="0" borderId="0" xfId="0" applyFont="1" applyAlignment="1">
      <alignment vertical="top"/>
    </xf>
    <xf numFmtId="0" fontId="54" fillId="0" borderId="7" xfId="0" applyFont="1" applyBorder="1" applyAlignment="1">
      <alignment horizontal="justify" vertical="top" wrapText="1"/>
    </xf>
    <xf numFmtId="3" fontId="54" fillId="0" borderId="8" xfId="0" applyNumberFormat="1" applyFont="1" applyBorder="1" applyAlignment="1">
      <alignment vertical="top"/>
    </xf>
    <xf numFmtId="3" fontId="54" fillId="0" borderId="43" xfId="0" applyNumberFormat="1" applyFont="1" applyBorder="1" applyAlignment="1">
      <alignment vertical="top"/>
    </xf>
    <xf numFmtId="0" fontId="54" fillId="0" borderId="25" xfId="0" applyFont="1" applyFill="1" applyBorder="1" applyAlignment="1">
      <alignment horizontal="justify" vertical="top" wrapText="1"/>
    </xf>
    <xf numFmtId="3" fontId="54" fillId="0" borderId="16" xfId="0" applyNumberFormat="1" applyFont="1" applyFill="1" applyBorder="1" applyAlignment="1">
      <alignment vertical="top"/>
    </xf>
    <xf numFmtId="3" fontId="5" fillId="0" borderId="16" xfId="0" applyNumberFormat="1" applyFont="1" applyFill="1" applyBorder="1" applyAlignment="1">
      <alignment vertical="top"/>
    </xf>
    <xf numFmtId="3" fontId="54" fillId="0" borderId="42" xfId="0" applyNumberFormat="1" applyFont="1" applyFill="1" applyBorder="1" applyAlignment="1">
      <alignment vertical="top"/>
    </xf>
    <xf numFmtId="3" fontId="54" fillId="0" borderId="0" xfId="0" applyNumberFormat="1" applyFont="1" applyFill="1" applyBorder="1" applyAlignment="1">
      <alignment vertical="top"/>
    </xf>
    <xf numFmtId="0" fontId="54" fillId="0" borderId="7" xfId="0" applyFont="1" applyFill="1" applyBorder="1" applyAlignment="1">
      <alignment wrapText="1"/>
    </xf>
    <xf numFmtId="0" fontId="55" fillId="0" borderId="25" xfId="0" applyFont="1" applyFill="1" applyBorder="1" applyAlignment="1">
      <alignment wrapText="1"/>
    </xf>
    <xf numFmtId="3" fontId="5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5" fillId="0" borderId="44" xfId="0" applyFont="1" applyFill="1" applyBorder="1" applyAlignment="1">
      <alignment horizontal="justify" vertical="top" wrapText="1"/>
    </xf>
    <xf numFmtId="3" fontId="55" fillId="0" borderId="14" xfId="0" applyNumberFormat="1" applyFont="1" applyFill="1" applyBorder="1" applyAlignment="1">
      <alignment vertical="top"/>
    </xf>
    <xf numFmtId="3" fontId="55" fillId="0" borderId="45" xfId="0" applyNumberFormat="1" applyFont="1" applyFill="1" applyBorder="1" applyAlignment="1">
      <alignment vertical="top"/>
    </xf>
    <xf numFmtId="0" fontId="54" fillId="0" borderId="7" xfId="0" applyFont="1" applyBorder="1" applyAlignment="1">
      <alignment horizontal="justify" vertical="center" wrapText="1"/>
    </xf>
    <xf numFmtId="3" fontId="54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4" fillId="0" borderId="43" xfId="0" applyNumberFormat="1" applyFont="1" applyBorder="1" applyAlignment="1">
      <alignment vertical="center"/>
    </xf>
    <xf numFmtId="0" fontId="54" fillId="0" borderId="25" xfId="0" applyFont="1" applyBorder="1" applyAlignment="1">
      <alignment horizontal="justify" vertical="top" wrapText="1"/>
    </xf>
    <xf numFmtId="3" fontId="54" fillId="0" borderId="16" xfId="0" applyNumberFormat="1" applyFont="1" applyBorder="1" applyAlignment="1">
      <alignment vertical="top"/>
    </xf>
    <xf numFmtId="3" fontId="5" fillId="0" borderId="16" xfId="0" applyNumberFormat="1" applyFont="1" applyBorder="1" applyAlignment="1">
      <alignment vertical="top"/>
    </xf>
    <xf numFmtId="3" fontId="54" fillId="0" borderId="42" xfId="0" applyNumberFormat="1" applyFont="1" applyBorder="1" applyAlignment="1">
      <alignment vertical="top"/>
    </xf>
    <xf numFmtId="0" fontId="53" fillId="0" borderId="0" xfId="0" applyFont="1" applyAlignment="1">
      <alignment vertical="top"/>
    </xf>
    <xf numFmtId="0" fontId="52" fillId="0" borderId="7" xfId="0" applyFont="1" applyBorder="1" applyAlignment="1">
      <alignment horizontal="justify" vertical="top" wrapText="1"/>
    </xf>
    <xf numFmtId="3" fontId="53" fillId="0" borderId="8" xfId="0" applyNumberFormat="1" applyFont="1" applyBorder="1" applyAlignment="1">
      <alignment vertical="top"/>
    </xf>
    <xf numFmtId="0" fontId="54" fillId="0" borderId="25" xfId="0" applyFont="1" applyBorder="1" applyAlignment="1">
      <alignment vertical="top" wrapText="1"/>
    </xf>
    <xf numFmtId="0" fontId="55" fillId="0" borderId="0" xfId="0" applyFont="1" applyAlignment="1">
      <alignment vertical="top"/>
    </xf>
    <xf numFmtId="0" fontId="55" fillId="0" borderId="7" xfId="0" applyFont="1" applyBorder="1" applyAlignment="1">
      <alignment horizontal="justify" vertical="top" wrapText="1"/>
    </xf>
    <xf numFmtId="3" fontId="55" fillId="0" borderId="8" xfId="0" applyNumberFormat="1" applyFont="1" applyBorder="1" applyAlignment="1">
      <alignment vertical="top"/>
    </xf>
    <xf numFmtId="3" fontId="5" fillId="0" borderId="8" xfId="0" applyNumberFormat="1" applyFont="1" applyBorder="1" applyAlignment="1">
      <alignment vertical="top"/>
    </xf>
    <xf numFmtId="3" fontId="55" fillId="0" borderId="43" xfId="0" applyNumberFormat="1" applyFont="1" applyBorder="1" applyAlignment="1">
      <alignment vertical="top"/>
    </xf>
    <xf numFmtId="0" fontId="53" fillId="0" borderId="7" xfId="0" applyFont="1" applyBorder="1" applyAlignment="1">
      <alignment horizontal="center" vertical="top"/>
    </xf>
    <xf numFmtId="0" fontId="52" fillId="0" borderId="25" xfId="0" applyFont="1" applyFill="1" applyBorder="1" applyAlignment="1">
      <alignment horizontal="justify" vertical="top" wrapText="1"/>
    </xf>
    <xf numFmtId="3" fontId="53" fillId="0" borderId="16" xfId="0" applyNumberFormat="1" applyFont="1" applyFill="1" applyBorder="1" applyAlignment="1">
      <alignment vertical="top"/>
    </xf>
    <xf numFmtId="3" fontId="53" fillId="0" borderId="42" xfId="0" applyNumberFormat="1" applyFont="1" applyFill="1" applyBorder="1" applyAlignment="1">
      <alignment vertical="top"/>
    </xf>
    <xf numFmtId="3" fontId="53" fillId="0" borderId="8" xfId="0" applyNumberFormat="1" applyFont="1" applyFill="1" applyBorder="1" applyAlignment="1">
      <alignment vertical="top"/>
    </xf>
    <xf numFmtId="3" fontId="53" fillId="0" borderId="43" xfId="0" applyNumberFormat="1" applyFont="1" applyFill="1" applyBorder="1" applyAlignment="1">
      <alignment vertical="top"/>
    </xf>
    <xf numFmtId="0" fontId="53" fillId="0" borderId="7" xfId="0" applyFont="1" applyFill="1" applyBorder="1" applyAlignment="1">
      <alignment horizontal="justify" vertical="top" wrapText="1"/>
    </xf>
    <xf numFmtId="0" fontId="55" fillId="0" borderId="5" xfId="0" applyFont="1" applyFill="1" applyBorder="1" applyAlignment="1">
      <alignment horizontal="justify" vertical="top" wrapText="1"/>
    </xf>
    <xf numFmtId="164" fontId="55" fillId="0" borderId="6" xfId="0" applyNumberFormat="1" applyFont="1" applyFill="1" applyBorder="1" applyAlignment="1">
      <alignment vertical="top"/>
    </xf>
    <xf numFmtId="3" fontId="55" fillId="0" borderId="6" xfId="0" applyNumberFormat="1" applyFont="1" applyFill="1" applyBorder="1" applyAlignment="1">
      <alignment vertical="top"/>
    </xf>
    <xf numFmtId="164" fontId="55" fillId="0" borderId="46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41" fillId="0" borderId="0" xfId="0" applyNumberFormat="1" applyFont="1" applyAlignment="1">
      <alignment vertical="top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8" xfId="0" applyFont="1" applyBorder="1" applyAlignment="1">
      <alignment horizontal="center"/>
    </xf>
    <xf numFmtId="0" fontId="44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/>
    </xf>
    <xf numFmtId="3" fontId="6" fillId="3" borderId="34" xfId="0" applyNumberFormat="1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3" fontId="7" fillId="3" borderId="21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/>
    <xf numFmtId="3" fontId="6" fillId="5" borderId="15" xfId="0" applyNumberFormat="1" applyFont="1" applyFill="1" applyBorder="1" applyAlignment="1">
      <alignment horizontal="right"/>
    </xf>
    <xf numFmtId="3" fontId="2" fillId="0" borderId="15" xfId="0" applyNumberFormat="1" applyFont="1" applyBorder="1"/>
    <xf numFmtId="3" fontId="6" fillId="6" borderId="15" xfId="0" applyNumberFormat="1" applyFont="1" applyFill="1" applyBorder="1" applyAlignment="1">
      <alignment horizontal="right"/>
    </xf>
    <xf numFmtId="3" fontId="6" fillId="4" borderId="15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 wrapText="1"/>
    </xf>
    <xf numFmtId="3" fontId="32" fillId="0" borderId="0" xfId="0" applyNumberFormat="1" applyFont="1"/>
    <xf numFmtId="3" fontId="57" fillId="0" borderId="0" xfId="0" applyNumberFormat="1" applyFont="1"/>
    <xf numFmtId="164" fontId="2" fillId="0" borderId="8" xfId="0" applyNumberFormat="1" applyFont="1" applyBorder="1"/>
    <xf numFmtId="164" fontId="2" fillId="6" borderId="8" xfId="0" applyNumberFormat="1" applyFont="1" applyFill="1" applyBorder="1"/>
    <xf numFmtId="0" fontId="7" fillId="0" borderId="8" xfId="0" applyFont="1" applyBorder="1" applyAlignment="1">
      <alignment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/>
    </xf>
    <xf numFmtId="0" fontId="1" fillId="2" borderId="15" xfId="0" applyFont="1" applyFill="1" applyBorder="1"/>
    <xf numFmtId="0" fontId="0" fillId="0" borderId="7" xfId="0" applyBorder="1"/>
    <xf numFmtId="3" fontId="6" fillId="2" borderId="15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 shrinkToFit="1"/>
    </xf>
    <xf numFmtId="3" fontId="0" fillId="0" borderId="7" xfId="0" applyNumberFormat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6" fillId="2" borderId="47" xfId="0" applyNumberFormat="1" applyFont="1" applyFill="1" applyBorder="1" applyAlignment="1">
      <alignment vertical="center"/>
    </xf>
    <xf numFmtId="3" fontId="6" fillId="2" borderId="28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0" fontId="41" fillId="0" borderId="8" xfId="0" applyFont="1" applyBorder="1" applyAlignment="1">
      <alignment horizontal="center" vertical="justify" wrapText="1"/>
    </xf>
    <xf numFmtId="0" fontId="41" fillId="0" borderId="8" xfId="0" applyFont="1" applyBorder="1" applyAlignment="1">
      <alignment horizontal="center" wrapText="1"/>
    </xf>
    <xf numFmtId="165" fontId="5" fillId="0" borderId="8" xfId="0" applyNumberFormat="1" applyFont="1" applyBorder="1" applyAlignment="1"/>
    <xf numFmtId="49" fontId="4" fillId="0" borderId="8" xfId="0" applyNumberFormat="1" applyFont="1" applyBorder="1" applyAlignment="1">
      <alignment vertical="center" wrapText="1"/>
    </xf>
    <xf numFmtId="0" fontId="36" fillId="6" borderId="8" xfId="0" applyFont="1" applyFill="1" applyBorder="1" applyAlignment="1">
      <alignment vertical="justify" wrapText="1"/>
    </xf>
    <xf numFmtId="164" fontId="36" fillId="6" borderId="8" xfId="0" applyNumberFormat="1" applyFont="1" applyFill="1" applyBorder="1" applyAlignment="1"/>
    <xf numFmtId="0" fontId="0" fillId="6" borderId="0" xfId="0" applyFill="1"/>
    <xf numFmtId="0" fontId="4" fillId="6" borderId="8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justify" wrapText="1"/>
    </xf>
    <xf numFmtId="164" fontId="26" fillId="6" borderId="8" xfId="0" applyNumberFormat="1" applyFont="1" applyFill="1" applyBorder="1"/>
    <xf numFmtId="0" fontId="35" fillId="6" borderId="8" xfId="0" applyFont="1" applyFill="1" applyBorder="1"/>
    <xf numFmtId="0" fontId="0" fillId="6" borderId="8" xfId="0" applyFill="1" applyBorder="1"/>
    <xf numFmtId="3" fontId="2" fillId="6" borderId="8" xfId="0" applyNumberFormat="1" applyFont="1" applyFill="1" applyBorder="1" applyAlignment="1"/>
    <xf numFmtId="0" fontId="38" fillId="0" borderId="0" xfId="0" applyFont="1" applyAlignment="1"/>
    <xf numFmtId="0" fontId="59" fillId="0" borderId="0" xfId="0" applyFont="1" applyBorder="1"/>
    <xf numFmtId="0" fontId="59" fillId="0" borderId="0" xfId="0" applyFont="1" applyBorder="1" applyAlignment="1">
      <alignment wrapText="1"/>
    </xf>
    <xf numFmtId="0" fontId="60" fillId="0" borderId="0" xfId="0" applyFont="1" applyBorder="1"/>
    <xf numFmtId="49" fontId="27" fillId="0" borderId="32" xfId="0" applyNumberFormat="1" applyFont="1" applyFill="1" applyBorder="1" applyAlignment="1">
      <alignment horizontal="center" vertical="center" wrapText="1"/>
    </xf>
    <xf numFmtId="0" fontId="59" fillId="0" borderId="14" xfId="0" applyFont="1" applyBorder="1"/>
    <xf numFmtId="0" fontId="6" fillId="0" borderId="3" xfId="0" applyFont="1" applyBorder="1" applyAlignment="1">
      <alignment horizontal="left" vertical="center" wrapText="1"/>
    </xf>
    <xf numFmtId="3" fontId="2" fillId="0" borderId="52" xfId="0" applyNumberFormat="1" applyFont="1" applyBorder="1"/>
    <xf numFmtId="3" fontId="59" fillId="0" borderId="14" xfId="0" applyNumberFormat="1" applyFont="1" applyBorder="1"/>
    <xf numFmtId="3" fontId="59" fillId="0" borderId="8" xfId="0" applyNumberFormat="1" applyFont="1" applyBorder="1"/>
    <xf numFmtId="0" fontId="59" fillId="0" borderId="0" xfId="0" applyFont="1" applyFill="1" applyBorder="1"/>
    <xf numFmtId="3" fontId="59" fillId="0" borderId="0" xfId="0" applyNumberFormat="1" applyFont="1" applyBorder="1" applyAlignment="1">
      <alignment horizontal="right"/>
    </xf>
    <xf numFmtId="3" fontId="59" fillId="0" borderId="0" xfId="0" applyNumberFormat="1" applyFont="1" applyBorder="1"/>
    <xf numFmtId="3" fontId="59" fillId="0" borderId="0" xfId="0" applyNumberFormat="1" applyFont="1" applyFill="1" applyBorder="1"/>
    <xf numFmtId="0" fontId="6" fillId="0" borderId="6" xfId="0" applyFont="1" applyBorder="1" applyAlignment="1">
      <alignment horizontal="left" vertical="center" wrapText="1"/>
    </xf>
    <xf numFmtId="3" fontId="6" fillId="0" borderId="53" xfId="0" applyNumberFormat="1" applyFont="1" applyBorder="1" applyAlignment="1">
      <alignment horizontal="right"/>
    </xf>
    <xf numFmtId="0" fontId="61" fillId="0" borderId="0" xfId="0" applyFont="1"/>
    <xf numFmtId="0" fontId="59" fillId="0" borderId="0" xfId="0" applyFont="1"/>
    <xf numFmtId="1" fontId="0" fillId="0" borderId="8" xfId="0" applyNumberFormat="1" applyBorder="1"/>
    <xf numFmtId="164" fontId="6" fillId="0" borderId="8" xfId="0" applyNumberFormat="1" applyFont="1" applyFill="1" applyBorder="1" applyAlignment="1">
      <alignment horizontal="center" vertical="top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right"/>
    </xf>
    <xf numFmtId="0" fontId="32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3" fontId="6" fillId="4" borderId="8" xfId="0" applyNumberFormat="1" applyFont="1" applyFill="1" applyBorder="1"/>
    <xf numFmtId="3" fontId="2" fillId="4" borderId="8" xfId="0" applyNumberFormat="1" applyFont="1" applyFill="1" applyBorder="1"/>
    <xf numFmtId="0" fontId="6" fillId="4" borderId="8" xfId="0" applyFont="1" applyFill="1" applyBorder="1"/>
    <xf numFmtId="0" fontId="9" fillId="0" borderId="15" xfId="0" applyFont="1" applyBorder="1"/>
    <xf numFmtId="3" fontId="2" fillId="0" borderId="8" xfId="0" applyNumberFormat="1" applyFont="1" applyFill="1" applyBorder="1" applyAlignment="1">
      <alignment horizontal="right" vertical="center"/>
    </xf>
    <xf numFmtId="0" fontId="43" fillId="0" borderId="8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6" fillId="0" borderId="8" xfId="0" applyNumberFormat="1" applyFont="1" applyFill="1" applyBorder="1"/>
    <xf numFmtId="1" fontId="6" fillId="0" borderId="8" xfId="0" applyNumberFormat="1" applyFont="1" applyBorder="1"/>
    <xf numFmtId="3" fontId="6" fillId="8" borderId="8" xfId="0" applyNumberFormat="1" applyFont="1" applyFill="1" applyBorder="1"/>
    <xf numFmtId="0" fontId="21" fillId="0" borderId="8" xfId="0" applyFont="1" applyBorder="1"/>
    <xf numFmtId="0" fontId="62" fillId="0" borderId="8" xfId="0" applyFont="1" applyBorder="1"/>
    <xf numFmtId="3" fontId="62" fillId="0" borderId="8" xfId="0" applyNumberFormat="1" applyFont="1" applyBorder="1"/>
    <xf numFmtId="0" fontId="2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 wrapText="1"/>
    </xf>
    <xf numFmtId="0" fontId="49" fillId="0" borderId="27" xfId="0" applyFont="1" applyFill="1" applyBorder="1" applyAlignment="1">
      <alignment horizontal="center" vertical="center" wrapText="1"/>
    </xf>
    <xf numFmtId="3" fontId="49" fillId="0" borderId="39" xfId="0" applyNumberFormat="1" applyFont="1" applyBorder="1" applyAlignment="1">
      <alignment horizontal="center" vertical="center" wrapText="1"/>
    </xf>
    <xf numFmtId="3" fontId="49" fillId="0" borderId="17" xfId="0" applyNumberFormat="1" applyFont="1" applyBorder="1" applyAlignment="1">
      <alignment horizontal="center" vertical="center" wrapText="1"/>
    </xf>
    <xf numFmtId="3" fontId="50" fillId="0" borderId="39" xfId="0" applyNumberFormat="1" applyFont="1" applyBorder="1" applyAlignment="1">
      <alignment horizontal="center" vertical="center" wrapText="1"/>
    </xf>
    <xf numFmtId="3" fontId="50" fillId="0" borderId="17" xfId="0" applyNumberFormat="1" applyFont="1" applyBorder="1" applyAlignment="1">
      <alignment horizontal="center" vertical="center" wrapText="1"/>
    </xf>
    <xf numFmtId="3" fontId="49" fillId="0" borderId="40" xfId="0" applyNumberFormat="1" applyFont="1" applyBorder="1" applyAlignment="1">
      <alignment horizontal="center" vertical="center" wrapText="1"/>
    </xf>
    <xf numFmtId="3" fontId="49" fillId="0" borderId="4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4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5" fillId="2" borderId="0" xfId="0" applyFont="1" applyFill="1" applyAlignment="1">
      <alignment horizontal="center" vertical="center" wrapText="1"/>
    </xf>
    <xf numFmtId="0" fontId="34" fillId="0" borderId="19" xfId="0" applyFont="1" applyFill="1" applyBorder="1" applyAlignment="1">
      <alignment horizontal="center"/>
    </xf>
    <xf numFmtId="0" fontId="34" fillId="0" borderId="37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justify" wrapText="1"/>
    </xf>
    <xf numFmtId="0" fontId="5" fillId="0" borderId="17" xfId="0" applyFont="1" applyBorder="1" applyAlignment="1">
      <alignment horizontal="center" vertical="justify" wrapText="1"/>
    </xf>
    <xf numFmtId="0" fontId="5" fillId="0" borderId="8" xfId="0" applyFont="1" applyBorder="1" applyAlignment="1">
      <alignment horizontal="center" wrapText="1"/>
    </xf>
    <xf numFmtId="0" fontId="33" fillId="0" borderId="0" xfId="0" applyFont="1" applyBorder="1" applyAlignment="1">
      <alignment horizontal="right" vertical="justify"/>
    </xf>
    <xf numFmtId="0" fontId="33" fillId="0" borderId="48" xfId="0" applyFont="1" applyBorder="1" applyAlignment="1">
      <alignment horizontal="right" vertical="justify"/>
    </xf>
    <xf numFmtId="0" fontId="34" fillId="0" borderId="0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6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2" fillId="0" borderId="15" xfId="0" applyFont="1" applyBorder="1" applyAlignment="1">
      <alignment horizontal="center" wrapText="1"/>
    </xf>
    <xf numFmtId="0" fontId="62" fillId="0" borderId="20" xfId="0" applyFont="1" applyBorder="1" applyAlignment="1">
      <alignment horizontal="center" wrapText="1"/>
    </xf>
    <xf numFmtId="0" fontId="62" fillId="0" borderId="14" xfId="0" applyFont="1" applyBorder="1" applyAlignment="1">
      <alignment horizontal="center" wrapText="1"/>
    </xf>
    <xf numFmtId="0" fontId="6" fillId="0" borderId="15" xfId="0" applyFont="1" applyBorder="1" applyAlignment="1"/>
    <xf numFmtId="0" fontId="6" fillId="0" borderId="14" xfId="0" applyFont="1" applyBorder="1" applyAlignment="1"/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26" fillId="0" borderId="0" xfId="0" applyFont="1" applyAlignment="1">
      <alignment horizontal="center"/>
    </xf>
    <xf numFmtId="0" fontId="27" fillId="0" borderId="13" xfId="0" applyFont="1" applyBorder="1" applyAlignment="1">
      <alignment horizontal="center" vertical="center" textRotation="90" wrapText="1"/>
    </xf>
    <xf numFmtId="0" fontId="27" fillId="0" borderId="16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4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2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8" fillId="0" borderId="8" xfId="0" applyFont="1" applyBorder="1" applyAlignment="1">
      <alignment horizontal="center" vertical="top" wrapText="1"/>
    </xf>
    <xf numFmtId="0" fontId="59" fillId="0" borderId="13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top" wrapText="1"/>
    </xf>
    <xf numFmtId="0" fontId="38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164" fontId="27" fillId="0" borderId="21" xfId="0" applyNumberFormat="1" applyFont="1" applyFill="1" applyBorder="1" applyAlignment="1">
      <alignment horizontal="center" vertical="center" wrapText="1"/>
    </xf>
    <xf numFmtId="164" fontId="27" fillId="0" borderId="51" xfId="0" applyNumberFormat="1" applyFont="1" applyFill="1" applyBorder="1" applyAlignment="1">
      <alignment horizontal="center" vertical="center" wrapText="1"/>
    </xf>
    <xf numFmtId="164" fontId="27" fillId="0" borderId="3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164" fontId="27" fillId="0" borderId="19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164" fontId="27" fillId="0" borderId="32" xfId="0" applyNumberFormat="1" applyFont="1" applyFill="1" applyBorder="1" applyAlignment="1">
      <alignment horizontal="center" vertical="center" wrapText="1"/>
    </xf>
    <xf numFmtId="164" fontId="27" fillId="0" borderId="49" xfId="0" applyNumberFormat="1" applyFont="1" applyFill="1" applyBorder="1" applyAlignment="1">
      <alignment horizontal="center" vertical="center" wrapText="1"/>
    </xf>
    <xf numFmtId="164" fontId="27" fillId="0" borderId="50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164" fontId="27" fillId="0" borderId="48" xfId="0" applyNumberFormat="1" applyFont="1" applyFill="1" applyBorder="1" applyAlignment="1">
      <alignment horizontal="center" vertical="center" wrapText="1"/>
    </xf>
    <xf numFmtId="164" fontId="27" fillId="0" borderId="33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0" borderId="5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  <xf numFmtId="0" fontId="56" fillId="0" borderId="42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38242</xdr:colOff>
      <xdr:row>0</xdr:row>
      <xdr:rowOff>69850</xdr:rowOff>
    </xdr:from>
    <xdr:to>
      <xdr:col>9</xdr:col>
      <xdr:colOff>9525</xdr:colOff>
      <xdr:row>1</xdr:row>
      <xdr:rowOff>36952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19642" y="69850"/>
          <a:ext cx="3943208" cy="110057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/>
        <a:lstStyle/>
        <a:p>
          <a:pPr algn="r" rtl="0">
            <a:lnSpc>
              <a:spcPts val="9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Приложение 8</a:t>
          </a:r>
          <a:endParaRPr lang="ru-RU" sz="1000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                                                         к решению   Собрания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                           депутатов  МР "Ботлихский район" "О бюджете  района на 2017 год" и на плановый период 2018-2019 годов. </a:t>
          </a:r>
          <a:endParaRPr lang="ru-RU" sz="1000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                                                                          "29" декабря 2016г. №1  </a:t>
          </a:r>
          <a:endParaRPr lang="ru-RU" sz="1000">
            <a:effectLst/>
          </a:endParaRPr>
        </a:p>
        <a:p>
          <a:pPr algn="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5</xdr:col>
      <xdr:colOff>85724</xdr:colOff>
      <xdr:row>0</xdr:row>
      <xdr:rowOff>895350</xdr:rowOff>
    </xdr:from>
    <xdr:to>
      <xdr:col>10</xdr:col>
      <xdr:colOff>228600</xdr:colOff>
      <xdr:row>0</xdr:row>
      <xdr:rowOff>952500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V="1">
          <a:off x="4952999" y="895350"/>
          <a:ext cx="3495676" cy="57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ctr"/>
        <a:lstStyle/>
        <a:p>
          <a:pPr algn="ct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&#1044;&#1086;&#1082;&#1091;&#1084;&#1077;&#1085;&#1090;&#1099;/2017%20&#1075;%20&#1073;&#1102;&#1076;&#1078;&#1077;&#1090;/&#1043;&#1086;&#1090;&#1086;&#1074;&#1072;&#1103;%20&#1087;&#1088;&#1086;&#1076;&#1091;&#1082;&#1094;&#1080;&#1103;/&#1055;&#1088;&#1086;&#1077;&#1082;&#1090;%20&#1073;&#1102;&#1076;&#1078;&#1077;&#1090;&#1072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9;&#1093;&#1072;&#1073;/YandexDisk/&#1044;&#1086;&#1082;&#1091;&#1084;&#1077;&#1085;&#1090;&#1099;/2016%20&#1075;%20&#1073;&#1102;&#1076;&#1078;&#1077;&#1090;/&#1043;&#1086;&#1090;&#1086;&#1074;&#1072;&#1103;%20&#1087;&#1088;&#1086;&#1076;&#1091;&#1082;&#1094;&#1080;&#1103;/&#1055;&#1088;&#1086;&#1077;&#1082;&#1090;%20&#1073;&#1102;&#1076;&#1078;&#1077;&#1090;&#1072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Сводсоцпол"/>
      <sheetName val="расшифр 1 к 8 при"/>
      <sheetName val="Свод бюджета района"/>
      <sheetName val="Аппарат свод"/>
      <sheetName val="Доходы 3"/>
      <sheetName val="Оценка 4"/>
      <sheetName val="Оценка 4 (2)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перешед дотац пос на 2017"/>
      <sheetName val="Бюдж расх посел"/>
      <sheetName val="Коэф пос дисп"/>
      <sheetName val="Переч МП 9"/>
      <sheetName val="смета резер 10"/>
      <sheetName val="ЗАГС 15"/>
      <sheetName val="ВУС 16"/>
      <sheetName val="0113"/>
      <sheetName val="0408"/>
      <sheetName val="0502"/>
      <sheetName val="МБУ ЖКХ"/>
      <sheetName val="прил №17"/>
      <sheetName val="Субв пос на перед полн прил 13"/>
      <sheetName val="Благоустр 0503"/>
      <sheetName val="Благоустр посел прил 13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расч зарпл обр"/>
      <sheetName val="прилож №14 гостан "/>
      <sheetName val="питание уч 1 4 кл"/>
      <sheetName val="ДЮСШ МКУ"/>
      <sheetName val="МКУ Ц бухг"/>
      <sheetName val="Свод культ"/>
      <sheetName val="редакция МКУ "/>
      <sheetName val="МКУ ФОК"/>
      <sheetName val="прил 19"/>
      <sheetName val="Аппарат свод (контр)  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Отдел субсид (контр)"/>
      <sheetName val="Свод культ контр"/>
      <sheetName val="Редакция  (контр)"/>
      <sheetName val="МБУ ЖКХ (контр)"/>
      <sheetName val="ФУ АМР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Дотация пос (2)"/>
      <sheetName val="СОШ МКУ"/>
      <sheetName val="ООШ"/>
      <sheetName val="НШ"/>
      <sheetName val="расч на обсл бухг"/>
      <sheetName val="Автодороги"/>
      <sheetName val="средняя педперсонала"/>
    </sheetNames>
    <sheetDataSet>
      <sheetData sheetId="0" refreshError="1"/>
      <sheetData sheetId="1">
        <row r="11">
          <cell r="G11">
            <v>1795634.352</v>
          </cell>
        </row>
        <row r="15">
          <cell r="G15">
            <v>1821855.4240000001</v>
          </cell>
          <cell r="H15">
            <v>1821855.4240000001</v>
          </cell>
          <cell r="I15">
            <v>1821855.4240000001</v>
          </cell>
        </row>
        <row r="19">
          <cell r="G19">
            <v>19729492.322000001</v>
          </cell>
          <cell r="H19">
            <v>19729492.322000001</v>
          </cell>
          <cell r="I19">
            <v>19729492.322000001</v>
          </cell>
        </row>
        <row r="33">
          <cell r="G33">
            <v>0</v>
          </cell>
          <cell r="H33">
            <v>0</v>
          </cell>
          <cell r="I33">
            <v>0</v>
          </cell>
        </row>
        <row r="35">
          <cell r="G35">
            <v>6716825.6479999991</v>
          </cell>
          <cell r="H35">
            <v>6716825.6479999991</v>
          </cell>
          <cell r="I35">
            <v>6716825.6479999991</v>
          </cell>
        </row>
        <row r="44">
          <cell r="G44">
            <v>1100447.960440747</v>
          </cell>
          <cell r="H44">
            <v>1100447.960440747</v>
          </cell>
          <cell r="I44">
            <v>1100447.960440747</v>
          </cell>
        </row>
        <row r="47">
          <cell r="G47">
            <v>1679173.0799999998</v>
          </cell>
          <cell r="H47">
            <v>1679173.0799999998</v>
          </cell>
          <cell r="I47">
            <v>1679173.0799999998</v>
          </cell>
        </row>
        <row r="54">
          <cell r="G54">
            <v>1329755.1200000001</v>
          </cell>
          <cell r="H54">
            <v>1329755.1200000001</v>
          </cell>
          <cell r="I54">
            <v>1329755.1200000001</v>
          </cell>
        </row>
        <row r="57">
          <cell r="G57">
            <v>1775869.8960000002</v>
          </cell>
          <cell r="H57">
            <v>1775869.8960000002</v>
          </cell>
          <cell r="I57">
            <v>1775869.8960000002</v>
          </cell>
        </row>
        <row r="64">
          <cell r="G64">
            <v>884000</v>
          </cell>
          <cell r="H64">
            <v>884000</v>
          </cell>
          <cell r="I64">
            <v>884000</v>
          </cell>
        </row>
        <row r="66">
          <cell r="G66">
            <v>3979265.5040000002</v>
          </cell>
          <cell r="H66">
            <v>3979265.5040000002</v>
          </cell>
          <cell r="I66">
            <v>3979265.5040000002</v>
          </cell>
        </row>
        <row r="71">
          <cell r="G71">
            <v>13551000</v>
          </cell>
          <cell r="H71">
            <v>0</v>
          </cell>
          <cell r="I71">
            <v>0</v>
          </cell>
        </row>
        <row r="76">
          <cell r="G76">
            <v>12803900</v>
          </cell>
          <cell r="H76">
            <v>12803900</v>
          </cell>
          <cell r="I76">
            <v>12803900</v>
          </cell>
        </row>
        <row r="83">
          <cell r="G83">
            <v>123668479.92544001</v>
          </cell>
          <cell r="H83">
            <v>123668479.92544001</v>
          </cell>
          <cell r="I83">
            <v>123668479.92544001</v>
          </cell>
        </row>
        <row r="91">
          <cell r="G91">
            <v>465362501.25919813</v>
          </cell>
          <cell r="H91">
            <v>455044402.59679812</v>
          </cell>
          <cell r="I91">
            <v>448835402.59679812</v>
          </cell>
        </row>
        <row r="104">
          <cell r="G104">
            <v>150000</v>
          </cell>
          <cell r="H104">
            <v>150000</v>
          </cell>
          <cell r="I104">
            <v>150000</v>
          </cell>
        </row>
        <row r="107">
          <cell r="G107">
            <v>14444001.673999999</v>
          </cell>
          <cell r="H107">
            <v>14444001.673999999</v>
          </cell>
          <cell r="I107">
            <v>14444001.673999999</v>
          </cell>
        </row>
        <row r="125">
          <cell r="G125">
            <v>19046517.242799997</v>
          </cell>
          <cell r="H125">
            <v>19046517.242799997</v>
          </cell>
          <cell r="I125">
            <v>19046517.242799997</v>
          </cell>
        </row>
        <row r="136">
          <cell r="G136">
            <v>525684</v>
          </cell>
          <cell r="H136">
            <v>525684</v>
          </cell>
          <cell r="I136">
            <v>525684</v>
          </cell>
        </row>
        <row r="139">
          <cell r="G139">
            <v>1594440</v>
          </cell>
          <cell r="H139">
            <v>126000</v>
          </cell>
          <cell r="I139">
            <v>126000</v>
          </cell>
        </row>
        <row r="143">
          <cell r="G143">
            <v>6171677</v>
          </cell>
          <cell r="H143">
            <v>5622219</v>
          </cell>
          <cell r="I143">
            <v>5622219</v>
          </cell>
        </row>
        <row r="146">
          <cell r="G146">
            <v>900000</v>
          </cell>
          <cell r="H146">
            <v>900000</v>
          </cell>
          <cell r="I146">
            <v>900000</v>
          </cell>
        </row>
        <row r="148">
          <cell r="G148">
            <v>5869826.9860000005</v>
          </cell>
          <cell r="H148">
            <v>5869826.9860000005</v>
          </cell>
          <cell r="I148">
            <v>5869826.9860000005</v>
          </cell>
        </row>
        <row r="152">
          <cell r="G152">
            <v>1167392.656</v>
          </cell>
          <cell r="H152">
            <v>1167392.656</v>
          </cell>
          <cell r="I152">
            <v>1167392.656</v>
          </cell>
        </row>
        <row r="158">
          <cell r="G158">
            <v>2036328.18</v>
          </cell>
          <cell r="H158">
            <v>2036328.18</v>
          </cell>
          <cell r="I158">
            <v>2036328.18</v>
          </cell>
        </row>
        <row r="163">
          <cell r="G163">
            <v>3170083.264</v>
          </cell>
          <cell r="H163">
            <v>3170083.264</v>
          </cell>
          <cell r="I163">
            <v>3170083.264</v>
          </cell>
        </row>
        <row r="167">
          <cell r="G167">
            <v>3500000</v>
          </cell>
          <cell r="H167">
            <v>0</v>
          </cell>
          <cell r="I167">
            <v>0</v>
          </cell>
        </row>
        <row r="169">
          <cell r="G169">
            <v>74807000.333333313</v>
          </cell>
          <cell r="H169">
            <v>65898000</v>
          </cell>
          <cell r="I169">
            <v>62603000</v>
          </cell>
        </row>
        <row r="171">
          <cell r="G171">
            <v>0</v>
          </cell>
        </row>
        <row r="172">
          <cell r="G172">
            <v>4430244.8799965177</v>
          </cell>
          <cell r="H172">
            <v>4430244.8799965177</v>
          </cell>
          <cell r="I172">
            <v>4430244.8799965177</v>
          </cell>
        </row>
        <row r="176">
          <cell r="G176">
            <v>794011396.70720863</v>
          </cell>
        </row>
        <row r="181">
          <cell r="G181">
            <v>794011397.00000012</v>
          </cell>
        </row>
      </sheetData>
      <sheetData sheetId="2">
        <row r="7">
          <cell r="G7">
            <v>13</v>
          </cell>
          <cell r="H7">
            <v>525684</v>
          </cell>
        </row>
        <row r="8">
          <cell r="H8">
            <v>36000</v>
          </cell>
          <cell r="AD8">
            <v>36000</v>
          </cell>
        </row>
        <row r="9">
          <cell r="G9">
            <v>3</v>
          </cell>
          <cell r="H9">
            <v>90000</v>
          </cell>
        </row>
        <row r="10">
          <cell r="H10">
            <v>1468440</v>
          </cell>
        </row>
        <row r="17">
          <cell r="H17">
            <v>6171677</v>
          </cell>
        </row>
      </sheetData>
      <sheetData sheetId="3">
        <row r="69">
          <cell r="H69">
            <v>592876268.4406383</v>
          </cell>
        </row>
        <row r="72">
          <cell r="H72">
            <v>121951921.82344002</v>
          </cell>
        </row>
        <row r="73">
          <cell r="H73">
            <v>407239106.03679818</v>
          </cell>
        </row>
      </sheetData>
      <sheetData sheetId="4">
        <row r="18">
          <cell r="G18">
            <v>1329755.1200000001</v>
          </cell>
        </row>
        <row r="105">
          <cell r="G105">
            <v>2599999.9999965183</v>
          </cell>
        </row>
        <row r="109">
          <cell r="G109">
            <v>794011396.70720875</v>
          </cell>
        </row>
      </sheetData>
      <sheetData sheetId="5">
        <row r="7">
          <cell r="AE7">
            <v>1391924.892</v>
          </cell>
          <cell r="AF7">
            <v>403709.45999999996</v>
          </cell>
        </row>
        <row r="9">
          <cell r="AE9">
            <v>1783411.4040000001</v>
          </cell>
          <cell r="AF9">
            <v>38444.020000000019</v>
          </cell>
        </row>
        <row r="12">
          <cell r="AE12">
            <v>1647145.514</v>
          </cell>
          <cell r="AF12">
            <v>92382.070000000065</v>
          </cell>
        </row>
        <row r="14">
          <cell r="AE14">
            <v>1467990.216</v>
          </cell>
          <cell r="AF14">
            <v>21049.080000000075</v>
          </cell>
        </row>
        <row r="15">
          <cell r="AF15">
            <v>0</v>
          </cell>
        </row>
        <row r="16">
          <cell r="AE16">
            <v>1170956.72</v>
          </cell>
          <cell r="AF16">
            <v>158798.40000000014</v>
          </cell>
          <cell r="AL16">
            <v>1329755.1200000001</v>
          </cell>
        </row>
        <row r="17">
          <cell r="AE17">
            <v>0</v>
          </cell>
          <cell r="AF17">
            <v>7000</v>
          </cell>
        </row>
        <row r="18">
          <cell r="AI18">
            <v>1100447.960440747</v>
          </cell>
        </row>
        <row r="19">
          <cell r="AE19">
            <v>276329.14799999999</v>
          </cell>
          <cell r="AF19">
            <v>127670.73999999999</v>
          </cell>
        </row>
        <row r="20">
          <cell r="AE20">
            <v>283427.39600000001</v>
          </cell>
          <cell r="AF20">
            <v>73572.979999999981</v>
          </cell>
        </row>
        <row r="34">
          <cell r="AE34">
            <v>15707722.356000001</v>
          </cell>
          <cell r="AF34">
            <v>2477714.8100000005</v>
          </cell>
          <cell r="AG34">
            <v>776054.89199999999</v>
          </cell>
        </row>
        <row r="38">
          <cell r="AE38">
            <v>1140026.7760000001</v>
          </cell>
          <cell r="AF38">
            <v>27365.879999999888</v>
          </cell>
        </row>
        <row r="41">
          <cell r="AE41">
            <v>4768334.5939999996</v>
          </cell>
          <cell r="AF41">
            <v>207973.46999999974</v>
          </cell>
          <cell r="AG41">
            <v>990.00000000000011</v>
          </cell>
        </row>
        <row r="42">
          <cell r="AE42">
            <v>3675795.2340000002</v>
          </cell>
          <cell r="AF42">
            <v>299640.27</v>
          </cell>
          <cell r="AG42">
            <v>3830</v>
          </cell>
        </row>
        <row r="43">
          <cell r="AF43">
            <v>900000</v>
          </cell>
        </row>
        <row r="44">
          <cell r="AE44">
            <v>286830.59999999998</v>
          </cell>
          <cell r="AF44">
            <v>0</v>
          </cell>
        </row>
        <row r="45">
          <cell r="AL45">
            <v>3500000</v>
          </cell>
        </row>
        <row r="49">
          <cell r="AE49">
            <v>1531282.9679999999</v>
          </cell>
          <cell r="AF49">
            <v>447184.19999999995</v>
          </cell>
          <cell r="AG49">
            <v>57861.012000000002</v>
          </cell>
        </row>
        <row r="50">
          <cell r="AL50">
            <v>884000</v>
          </cell>
        </row>
      </sheetData>
      <sheetData sheetId="6">
        <row r="29">
          <cell r="E29">
            <v>135678</v>
          </cell>
          <cell r="F29">
            <v>124184</v>
          </cell>
          <cell r="G29">
            <v>117975</v>
          </cell>
        </row>
        <row r="33">
          <cell r="E33">
            <v>12900</v>
          </cell>
        </row>
        <row r="34">
          <cell r="E34">
            <v>1468.44</v>
          </cell>
        </row>
        <row r="35">
          <cell r="E35">
            <v>8399.2999999999993</v>
          </cell>
          <cell r="F35">
            <v>7129.6</v>
          </cell>
          <cell r="G35">
            <v>7129.6</v>
          </cell>
        </row>
        <row r="38">
          <cell r="E38">
            <v>372294</v>
          </cell>
          <cell r="F38">
            <v>372294</v>
          </cell>
          <cell r="G38">
            <v>372294</v>
          </cell>
        </row>
        <row r="39">
          <cell r="E39">
            <v>73971.199999999997</v>
          </cell>
          <cell r="F39">
            <v>73971.199999999997</v>
          </cell>
          <cell r="G39">
            <v>73971.199999999997</v>
          </cell>
        </row>
        <row r="40">
          <cell r="E40">
            <v>3564.4580000000001</v>
          </cell>
          <cell r="F40">
            <v>3015</v>
          </cell>
          <cell r="G40">
            <v>3015</v>
          </cell>
        </row>
        <row r="41">
          <cell r="E41">
            <v>2359.3679999999999</v>
          </cell>
          <cell r="F41">
            <v>2359.3679999999999</v>
          </cell>
          <cell r="G41">
            <v>2359.3679999999999</v>
          </cell>
        </row>
        <row r="42">
          <cell r="E42">
            <v>3521.78</v>
          </cell>
          <cell r="F42">
            <v>2656.4</v>
          </cell>
          <cell r="G42">
            <v>2656.4</v>
          </cell>
        </row>
        <row r="43">
          <cell r="E43">
            <v>147.851</v>
          </cell>
          <cell r="F43">
            <v>147.851</v>
          </cell>
          <cell r="G43">
            <v>147.851</v>
          </cell>
        </row>
        <row r="44">
          <cell r="E44">
            <v>100</v>
          </cell>
          <cell r="F44">
            <v>100</v>
          </cell>
          <cell r="G44">
            <v>100</v>
          </cell>
        </row>
        <row r="45">
          <cell r="E45">
            <v>7</v>
          </cell>
          <cell r="F45">
            <v>7</v>
          </cell>
          <cell r="G45">
            <v>7</v>
          </cell>
        </row>
        <row r="46">
          <cell r="E46">
            <v>1564</v>
          </cell>
          <cell r="F46">
            <v>1564</v>
          </cell>
          <cell r="G46">
            <v>1564</v>
          </cell>
        </row>
        <row r="47">
          <cell r="E47">
            <v>74807</v>
          </cell>
          <cell r="F47">
            <v>65898</v>
          </cell>
          <cell r="G47">
            <v>62603</v>
          </cell>
        </row>
        <row r="49">
          <cell r="E49">
            <v>1596</v>
          </cell>
          <cell r="F49">
            <v>1596</v>
          </cell>
          <cell r="G49">
            <v>1596</v>
          </cell>
        </row>
        <row r="50">
          <cell r="E50">
            <v>404</v>
          </cell>
          <cell r="F50">
            <v>404</v>
          </cell>
          <cell r="G50">
            <v>404</v>
          </cell>
        </row>
        <row r="51">
          <cell r="E51">
            <v>674</v>
          </cell>
          <cell r="F51">
            <v>674</v>
          </cell>
          <cell r="G51">
            <v>674</v>
          </cell>
        </row>
        <row r="52">
          <cell r="E52">
            <v>357</v>
          </cell>
          <cell r="F52">
            <v>357</v>
          </cell>
          <cell r="G52">
            <v>357</v>
          </cell>
        </row>
        <row r="56">
          <cell r="E56">
            <v>0</v>
          </cell>
        </row>
        <row r="57">
          <cell r="E57">
            <v>794011.39700000011</v>
          </cell>
        </row>
      </sheetData>
      <sheetData sheetId="7"/>
      <sheetData sheetId="8"/>
      <sheetData sheetId="9">
        <row r="66">
          <cell r="D66">
            <v>794011396.70720863</v>
          </cell>
        </row>
      </sheetData>
      <sheetData sheetId="10">
        <row r="20">
          <cell r="B20">
            <v>535367.65700000001</v>
          </cell>
        </row>
      </sheetData>
      <sheetData sheetId="11"/>
      <sheetData sheetId="12"/>
      <sheetData sheetId="13">
        <row r="33">
          <cell r="B33">
            <v>74807.000333333315</v>
          </cell>
          <cell r="E33">
            <v>5441.0003333333343</v>
          </cell>
        </row>
      </sheetData>
      <sheetData sheetId="14">
        <row r="7">
          <cell r="C7">
            <v>2.8719999999999999</v>
          </cell>
          <cell r="M7">
            <v>3235</v>
          </cell>
          <cell r="U7">
            <v>2990</v>
          </cell>
        </row>
        <row r="8">
          <cell r="C8">
            <v>6.28</v>
          </cell>
          <cell r="M8">
            <v>6631</v>
          </cell>
          <cell r="U8">
            <v>6246</v>
          </cell>
        </row>
        <row r="9">
          <cell r="C9">
            <v>5.1040000000000001</v>
          </cell>
          <cell r="M9">
            <v>6225</v>
          </cell>
          <cell r="U9">
            <v>5728</v>
          </cell>
        </row>
        <row r="10">
          <cell r="C10">
            <v>0.77700000000000002</v>
          </cell>
          <cell r="M10">
            <v>1763</v>
          </cell>
          <cell r="U10">
            <v>1378</v>
          </cell>
        </row>
        <row r="11">
          <cell r="M11">
            <v>10049</v>
          </cell>
          <cell r="U11">
            <v>12252</v>
          </cell>
        </row>
        <row r="12">
          <cell r="C12">
            <v>3.6539999999999999</v>
          </cell>
          <cell r="M12">
            <v>5290</v>
          </cell>
          <cell r="U12">
            <v>4410</v>
          </cell>
        </row>
        <row r="13">
          <cell r="C13">
            <v>3.3530000000000002</v>
          </cell>
          <cell r="M13">
            <v>4248</v>
          </cell>
          <cell r="U13">
            <v>3960</v>
          </cell>
        </row>
        <row r="14">
          <cell r="C14">
            <v>1.22</v>
          </cell>
          <cell r="M14">
            <v>2151</v>
          </cell>
          <cell r="U14">
            <v>1895</v>
          </cell>
        </row>
        <row r="15">
          <cell r="C15">
            <v>2.1309999999999998</v>
          </cell>
          <cell r="M15">
            <v>2695</v>
          </cell>
          <cell r="U15">
            <v>2533</v>
          </cell>
        </row>
        <row r="16">
          <cell r="C16">
            <v>0.89600000000000002</v>
          </cell>
          <cell r="M16">
            <v>2097</v>
          </cell>
          <cell r="U16">
            <v>1548</v>
          </cell>
        </row>
        <row r="17">
          <cell r="C17">
            <v>0.36099999999999999</v>
          </cell>
          <cell r="M17">
            <v>1474</v>
          </cell>
          <cell r="U17">
            <v>1341</v>
          </cell>
        </row>
        <row r="18">
          <cell r="C18">
            <v>1.863</v>
          </cell>
          <cell r="M18">
            <v>2805</v>
          </cell>
          <cell r="U18">
            <v>2253</v>
          </cell>
        </row>
        <row r="19">
          <cell r="C19">
            <v>4.117</v>
          </cell>
          <cell r="M19">
            <v>4675</v>
          </cell>
          <cell r="U19">
            <v>4569</v>
          </cell>
        </row>
        <row r="20">
          <cell r="C20">
            <v>3.202</v>
          </cell>
          <cell r="M20">
            <v>3723</v>
          </cell>
          <cell r="U20">
            <v>3413</v>
          </cell>
        </row>
        <row r="21">
          <cell r="C21">
            <v>1.21</v>
          </cell>
          <cell r="M21">
            <v>2016</v>
          </cell>
          <cell r="U21">
            <v>1938</v>
          </cell>
        </row>
        <row r="22">
          <cell r="C22">
            <v>0.71799999999999997</v>
          </cell>
          <cell r="M22">
            <v>1294</v>
          </cell>
          <cell r="U22">
            <v>1213</v>
          </cell>
        </row>
        <row r="23">
          <cell r="C23">
            <v>2.9350000000000001</v>
          </cell>
          <cell r="M23">
            <v>3338</v>
          </cell>
          <cell r="U23">
            <v>3103</v>
          </cell>
        </row>
        <row r="24">
          <cell r="C24">
            <v>1.45</v>
          </cell>
          <cell r="M24">
            <v>2389</v>
          </cell>
          <cell r="U24">
            <v>1887</v>
          </cell>
        </row>
        <row r="25">
          <cell r="C25">
            <v>0.67400000000000004</v>
          </cell>
          <cell r="M25">
            <v>1474</v>
          </cell>
          <cell r="U25">
            <v>1240</v>
          </cell>
        </row>
        <row r="26">
          <cell r="C26">
            <v>1.2150000000000001</v>
          </cell>
          <cell r="M26">
            <v>1794</v>
          </cell>
          <cell r="U26">
            <v>1398</v>
          </cell>
        </row>
        <row r="35">
          <cell r="C35">
            <v>69366</v>
          </cell>
        </row>
      </sheetData>
      <sheetData sheetId="15">
        <row r="10">
          <cell r="U10">
            <v>291769.66666666698</v>
          </cell>
        </row>
        <row r="11">
          <cell r="U11">
            <v>618916</v>
          </cell>
        </row>
        <row r="12">
          <cell r="U12">
            <v>569346</v>
          </cell>
        </row>
        <row r="13">
          <cell r="U13">
            <v>62880.333333333489</v>
          </cell>
        </row>
        <row r="14">
          <cell r="U14">
            <v>1213795</v>
          </cell>
        </row>
        <row r="15">
          <cell r="U15">
            <v>436977</v>
          </cell>
        </row>
        <row r="16">
          <cell r="U16">
            <v>229887</v>
          </cell>
        </row>
        <row r="17">
          <cell r="U17">
            <v>184392.66666666674</v>
          </cell>
        </row>
        <row r="18">
          <cell r="U18">
            <v>86161</v>
          </cell>
        </row>
        <row r="19">
          <cell r="U19">
            <v>4608</v>
          </cell>
        </row>
        <row r="20">
          <cell r="U20">
            <v>101852</v>
          </cell>
        </row>
        <row r="21">
          <cell r="U21">
            <v>137094</v>
          </cell>
        </row>
        <row r="22">
          <cell r="U22">
            <v>450036</v>
          </cell>
        </row>
        <row r="23">
          <cell r="U23">
            <v>334200.66666666651</v>
          </cell>
        </row>
        <row r="24">
          <cell r="U24">
            <v>185505</v>
          </cell>
        </row>
        <row r="25">
          <cell r="U25">
            <v>50359.333333333489</v>
          </cell>
        </row>
        <row r="26">
          <cell r="U26">
            <v>301790.33333333302</v>
          </cell>
        </row>
        <row r="27">
          <cell r="U27">
            <v>181430</v>
          </cell>
        </row>
        <row r="28">
          <cell r="U28">
            <v>0.33333333348855376</v>
          </cell>
        </row>
        <row r="29">
          <cell r="U29">
            <v>0</v>
          </cell>
        </row>
      </sheetData>
      <sheetData sheetId="16"/>
      <sheetData sheetId="17"/>
      <sheetData sheetId="18"/>
      <sheetData sheetId="19"/>
      <sheetData sheetId="20">
        <row r="34">
          <cell r="C34">
            <v>234244.87999999986</v>
          </cell>
        </row>
        <row r="38">
          <cell r="C38">
            <v>1564000</v>
          </cell>
        </row>
      </sheetData>
      <sheetData sheetId="21">
        <row r="32">
          <cell r="B32">
            <v>1596000</v>
          </cell>
        </row>
      </sheetData>
      <sheetData sheetId="22">
        <row r="18">
          <cell r="N18">
            <v>1100053.7379999999</v>
          </cell>
          <cell r="O18">
            <v>553929.34199999995</v>
          </cell>
          <cell r="P18">
            <v>25190</v>
          </cell>
          <cell r="Q18">
            <v>0</v>
          </cell>
        </row>
      </sheetData>
      <sheetData sheetId="23"/>
      <sheetData sheetId="24"/>
      <sheetData sheetId="25">
        <row r="6">
          <cell r="B6" t="str">
            <v>На выполнение муниципального задания</v>
          </cell>
          <cell r="AO6">
            <v>10003900</v>
          </cell>
        </row>
        <row r="7">
          <cell r="B7" t="str">
            <v>Содержание водопровода Ансалта-Ботлих</v>
          </cell>
          <cell r="AO7">
            <v>500000</v>
          </cell>
        </row>
        <row r="8">
          <cell r="B8" t="str">
            <v>На приобрет муссоровоза</v>
          </cell>
          <cell r="AO8">
            <v>2000000</v>
          </cell>
        </row>
        <row r="9">
          <cell r="B9" t="str">
            <v>Взносы на капитальный ремонт жилдомов (некомерческий фонд), согл Закону РД №57 от 09.07.2013 г.</v>
          </cell>
          <cell r="AO9">
            <v>300000</v>
          </cell>
        </row>
        <row r="10">
          <cell r="B10" t="str">
            <v>Итого иные субсидии</v>
          </cell>
          <cell r="AO10">
            <v>2800000</v>
          </cell>
        </row>
        <row r="15">
          <cell r="AO15">
            <v>12803900</v>
          </cell>
        </row>
      </sheetData>
      <sheetData sheetId="26"/>
      <sheetData sheetId="27"/>
      <sheetData sheetId="28">
        <row r="5">
          <cell r="BR5" t="str">
            <v>капитальный ремонт внутри сельских дорог, мостов (ст. 225)</v>
          </cell>
          <cell r="BS5" t="str">
            <v>капитальное строительство внутрисельских дорог, подпорных стен, мостов,  (ст. 310)</v>
          </cell>
        </row>
        <row r="27">
          <cell r="D27">
            <v>0</v>
          </cell>
          <cell r="F27">
            <v>0</v>
          </cell>
        </row>
      </sheetData>
      <sheetData sheetId="29"/>
      <sheetData sheetId="30"/>
      <sheetData sheetId="31">
        <row r="37">
          <cell r="C37">
            <v>13551000</v>
          </cell>
          <cell r="G37">
            <v>2051000</v>
          </cell>
        </row>
      </sheetData>
      <sheetData sheetId="32"/>
      <sheetData sheetId="33">
        <row r="8">
          <cell r="Z8">
            <v>93611426.633440003</v>
          </cell>
          <cell r="AA8">
            <v>26566050.369999997</v>
          </cell>
          <cell r="AB8">
            <v>3491002.9220000003</v>
          </cell>
          <cell r="AC8">
            <v>0</v>
          </cell>
        </row>
        <row r="13">
          <cell r="Z13">
            <v>359953308.52679998</v>
          </cell>
          <cell r="AA13">
            <v>41204832.429998174</v>
          </cell>
          <cell r="AB13">
            <v>4364406.9780000001</v>
          </cell>
          <cell r="AC13">
            <v>0</v>
          </cell>
        </row>
        <row r="15">
          <cell r="Z15">
            <v>65000</v>
          </cell>
          <cell r="AA15">
            <v>85000</v>
          </cell>
          <cell r="AB15">
            <v>0</v>
          </cell>
          <cell r="AC15">
            <v>0</v>
          </cell>
        </row>
        <row r="16">
          <cell r="Z16">
            <v>3631003.2560000001</v>
          </cell>
          <cell r="AA16">
            <v>62700</v>
          </cell>
          <cell r="AB16">
            <v>1584</v>
          </cell>
          <cell r="AC16">
            <v>0</v>
          </cell>
        </row>
        <row r="17">
          <cell r="Z17">
            <v>3696003.2560000001</v>
          </cell>
          <cell r="AA17">
            <v>147700</v>
          </cell>
          <cell r="AB17">
            <v>1584</v>
          </cell>
        </row>
        <row r="20">
          <cell r="Z20">
            <v>14724517.767999999</v>
          </cell>
          <cell r="AA20">
            <v>321870.40000000037</v>
          </cell>
          <cell r="AB20">
            <v>21411.034</v>
          </cell>
        </row>
        <row r="31">
          <cell r="Z31">
            <v>44609377.662399992</v>
          </cell>
          <cell r="AA31">
            <v>2005254.6900000004</v>
          </cell>
          <cell r="AB31">
            <v>325320.97200000013</v>
          </cell>
          <cell r="AC31">
            <v>12900000</v>
          </cell>
        </row>
        <row r="32">
          <cell r="Z32">
            <v>597516.05799999996</v>
          </cell>
          <cell r="AA32">
            <v>76483.790000000037</v>
          </cell>
        </row>
        <row r="34">
          <cell r="Z34">
            <v>1803267.0619999999</v>
          </cell>
          <cell r="AA34">
            <v>714258.64</v>
          </cell>
          <cell r="AB34">
            <v>46480.948000000004</v>
          </cell>
        </row>
        <row r="35">
          <cell r="AA35">
            <v>150000</v>
          </cell>
        </row>
      </sheetData>
      <sheetData sheetId="34">
        <row r="5">
          <cell r="B5" t="str">
            <v>Алак д/с "Ромашка"</v>
          </cell>
          <cell r="V5">
            <v>3694843.4232000001</v>
          </cell>
          <cell r="W5">
            <v>1001274.8131868131</v>
          </cell>
          <cell r="X5">
            <v>15500.812</v>
          </cell>
          <cell r="Y5">
            <v>0</v>
          </cell>
          <cell r="AD5">
            <v>262236</v>
          </cell>
          <cell r="AM5">
            <v>1418091.6</v>
          </cell>
          <cell r="AQ5">
            <v>114750</v>
          </cell>
          <cell r="AT5">
            <v>466344</v>
          </cell>
          <cell r="CR5">
            <v>16066.130298272999</v>
          </cell>
          <cell r="CV5">
            <v>27270</v>
          </cell>
        </row>
        <row r="6">
          <cell r="B6" t="str">
            <v>Анди д/с "Светлячок"</v>
          </cell>
          <cell r="V6">
            <v>8331853.0282800011</v>
          </cell>
          <cell r="W6">
            <v>2174070.4670329671</v>
          </cell>
          <cell r="X6">
            <v>270599.64</v>
          </cell>
          <cell r="Y6">
            <v>0</v>
          </cell>
          <cell r="AD6">
            <v>709623.60000000009</v>
          </cell>
          <cell r="AM6">
            <v>3231453.54</v>
          </cell>
          <cell r="AQ6">
            <v>183600</v>
          </cell>
          <cell r="AT6">
            <v>933606</v>
          </cell>
          <cell r="CR6">
            <v>41057.888540031003</v>
          </cell>
          <cell r="CV6">
            <v>69690</v>
          </cell>
        </row>
        <row r="7">
          <cell r="B7" t="str">
            <v>Ансалта д/с "Аист"</v>
          </cell>
          <cell r="V7">
            <v>9870882.8007999994</v>
          </cell>
          <cell r="W7">
            <v>2689768.8076923061</v>
          </cell>
          <cell r="X7">
            <v>1086320.986</v>
          </cell>
          <cell r="Y7">
            <v>0</v>
          </cell>
          <cell r="AD7">
            <v>733764</v>
          </cell>
          <cell r="AM7">
            <v>3796370.4000000004</v>
          </cell>
          <cell r="AQ7">
            <v>367200</v>
          </cell>
          <cell r="AT7">
            <v>1307232</v>
          </cell>
          <cell r="CR7">
            <v>49983.516483516003</v>
          </cell>
          <cell r="CV7">
            <v>84840</v>
          </cell>
        </row>
        <row r="8">
          <cell r="B8" t="str">
            <v>Ботлих д/с 1 "Чебурашка"</v>
          </cell>
          <cell r="V8">
            <v>11009544.3704</v>
          </cell>
          <cell r="W8">
            <v>3239436.7658241764</v>
          </cell>
          <cell r="X8">
            <v>45154.878000000004</v>
          </cell>
          <cell r="Y8">
            <v>0</v>
          </cell>
          <cell r="AD8">
            <v>744348</v>
          </cell>
          <cell r="AM8">
            <v>4278481.2</v>
          </cell>
          <cell r="AQ8">
            <v>275400</v>
          </cell>
          <cell r="AT8">
            <v>1493586</v>
          </cell>
          <cell r="CR8">
            <v>51768.642072212999</v>
          </cell>
          <cell r="CV8">
            <v>87870</v>
          </cell>
        </row>
        <row r="9">
          <cell r="B9" t="str">
            <v>Ботлих д/с 2 "Солнышко"</v>
          </cell>
          <cell r="V9">
            <v>9401584.7863999996</v>
          </cell>
          <cell r="W9">
            <v>3326066.2383516487</v>
          </cell>
          <cell r="X9">
            <v>110034.86600000001</v>
          </cell>
          <cell r="Y9">
            <v>0</v>
          </cell>
          <cell r="AD9">
            <v>764004</v>
          </cell>
          <cell r="AM9">
            <v>3290053.1999999997</v>
          </cell>
          <cell r="AQ9">
            <v>367200</v>
          </cell>
          <cell r="AT9">
            <v>1089666</v>
          </cell>
          <cell r="CR9">
            <v>58909.144427001003</v>
          </cell>
          <cell r="CV9">
            <v>99990</v>
          </cell>
        </row>
        <row r="10">
          <cell r="B10" t="str">
            <v>Ботлих д/с "Родничок"</v>
          </cell>
          <cell r="V10">
            <v>7711838.0288000004</v>
          </cell>
          <cell r="W10">
            <v>2551124.0669230763</v>
          </cell>
          <cell r="X10">
            <v>1614958.3160000003</v>
          </cell>
          <cell r="Y10">
            <v>0</v>
          </cell>
          <cell r="AD10">
            <v>536580</v>
          </cell>
          <cell r="AM10">
            <v>2757512.4000000004</v>
          </cell>
          <cell r="AQ10">
            <v>504900</v>
          </cell>
          <cell r="AT10">
            <v>933606</v>
          </cell>
          <cell r="CR10">
            <v>44985.164835164403</v>
          </cell>
          <cell r="CV10">
            <v>76356</v>
          </cell>
        </row>
        <row r="11">
          <cell r="B11" t="str">
            <v>Гагатли д/с "Орленок"</v>
          </cell>
          <cell r="V11">
            <v>5800378.89016</v>
          </cell>
          <cell r="W11">
            <v>1778149.3428571429</v>
          </cell>
          <cell r="X11">
            <v>60166.736000000004</v>
          </cell>
          <cell r="Y11">
            <v>0</v>
          </cell>
          <cell r="AD11">
            <v>437280.60000000003</v>
          </cell>
          <cell r="AM11">
            <v>2124918.48</v>
          </cell>
          <cell r="AQ11">
            <v>275400</v>
          </cell>
          <cell r="AT11">
            <v>622404</v>
          </cell>
          <cell r="CR11">
            <v>27847.9591836732</v>
          </cell>
          <cell r="CV11">
            <v>47268</v>
          </cell>
        </row>
        <row r="12">
          <cell r="B12" t="str">
            <v>Муни д/с "Улыбка"</v>
          </cell>
          <cell r="V12">
            <v>5343580.1584000001</v>
          </cell>
          <cell r="W12">
            <v>1450370.5219780216</v>
          </cell>
          <cell r="X12">
            <v>44213.288</v>
          </cell>
          <cell r="Y12">
            <v>0</v>
          </cell>
          <cell r="AD12">
            <v>409500</v>
          </cell>
          <cell r="AM12">
            <v>1847755.2000000002</v>
          </cell>
          <cell r="AQ12">
            <v>229500</v>
          </cell>
          <cell r="AT12">
            <v>622404</v>
          </cell>
          <cell r="CR12">
            <v>26776.883830455001</v>
          </cell>
          <cell r="CV12">
            <v>45450</v>
          </cell>
        </row>
        <row r="13">
          <cell r="B13" t="str">
            <v>Рахата д/с "Ласточка"</v>
          </cell>
          <cell r="V13">
            <v>11035113.046399999</v>
          </cell>
          <cell r="W13">
            <v>3382082.1483516488</v>
          </cell>
          <cell r="X13">
            <v>148311.258</v>
          </cell>
          <cell r="Y13">
            <v>0</v>
          </cell>
          <cell r="AD13">
            <v>733752</v>
          </cell>
          <cell r="AM13">
            <v>4328911.2</v>
          </cell>
          <cell r="AQ13">
            <v>229500</v>
          </cell>
          <cell r="AT13">
            <v>1588140</v>
          </cell>
          <cell r="CR13">
            <v>58909.144427001003</v>
          </cell>
          <cell r="CV13">
            <v>99990</v>
          </cell>
        </row>
        <row r="14">
          <cell r="B14" t="str">
            <v>Тандо д/с "Звездочка"</v>
          </cell>
          <cell r="V14">
            <v>3049597.148</v>
          </cell>
          <cell r="W14">
            <v>890400.9450549446</v>
          </cell>
          <cell r="X14">
            <v>70542.926000000007</v>
          </cell>
          <cell r="Y14">
            <v>0</v>
          </cell>
          <cell r="AD14">
            <v>242064</v>
          </cell>
          <cell r="AM14">
            <v>887568</v>
          </cell>
          <cell r="AQ14">
            <v>160650</v>
          </cell>
          <cell r="AT14">
            <v>311202</v>
          </cell>
          <cell r="CR14">
            <v>14281.004709576</v>
          </cell>
          <cell r="CV14">
            <v>24240</v>
          </cell>
        </row>
        <row r="15">
          <cell r="B15" t="str">
            <v>Тлох д/с "Радуга"</v>
          </cell>
          <cell r="V15">
            <v>5250470.4191999994</v>
          </cell>
          <cell r="W15">
            <v>1337761.4175824169</v>
          </cell>
          <cell r="X15">
            <v>41320.722000000002</v>
          </cell>
          <cell r="Y15">
            <v>0</v>
          </cell>
          <cell r="AD15">
            <v>406464</v>
          </cell>
          <cell r="AM15">
            <v>1871961.5999999999</v>
          </cell>
          <cell r="AQ15">
            <v>137700</v>
          </cell>
          <cell r="AT15">
            <v>622404</v>
          </cell>
          <cell r="CR15">
            <v>21421.507064363999</v>
          </cell>
          <cell r="CV15">
            <v>36360</v>
          </cell>
        </row>
        <row r="16">
          <cell r="B16" t="str">
            <v>Ашали "Сказка"</v>
          </cell>
          <cell r="V16">
            <v>2371098.1573600001</v>
          </cell>
          <cell r="W16">
            <v>468021.97252747277</v>
          </cell>
          <cell r="X16">
            <v>50987.17</v>
          </cell>
          <cell r="Y16">
            <v>0</v>
          </cell>
          <cell r="AD16">
            <v>320132.40000000002</v>
          </cell>
          <cell r="AM16">
            <v>524270.28</v>
          </cell>
          <cell r="AQ16">
            <v>68850</v>
          </cell>
          <cell r="AT16">
            <v>247860</v>
          </cell>
          <cell r="CR16">
            <v>7140.502354788</v>
          </cell>
          <cell r="CV16">
            <v>12120</v>
          </cell>
        </row>
        <row r="17">
          <cell r="B17" t="str">
            <v>Шодрода "Журавлик"</v>
          </cell>
          <cell r="V17">
            <v>2120656.5304</v>
          </cell>
          <cell r="W17">
            <v>457152.97252747277</v>
          </cell>
          <cell r="X17">
            <v>3000.0219999999999</v>
          </cell>
          <cell r="Y17">
            <v>0</v>
          </cell>
          <cell r="AD17">
            <v>242064</v>
          </cell>
          <cell r="AM17">
            <v>455887.19999999995</v>
          </cell>
          <cell r="AQ17">
            <v>114750</v>
          </cell>
          <cell r="AT17">
            <v>156060</v>
          </cell>
          <cell r="CR17">
            <v>7140.502354788</v>
          </cell>
          <cell r="CV17">
            <v>12120</v>
          </cell>
        </row>
        <row r="18">
          <cell r="B18" t="str">
            <v>Годобери "Теремок"</v>
          </cell>
          <cell r="V18">
            <v>4592091.3862800002</v>
          </cell>
          <cell r="W18">
            <v>1221398.9175824169</v>
          </cell>
          <cell r="X18">
            <v>29003.34</v>
          </cell>
          <cell r="Y18">
            <v>0</v>
          </cell>
          <cell r="AD18">
            <v>376960.80000000005</v>
          </cell>
          <cell r="AM18">
            <v>1630805.34</v>
          </cell>
          <cell r="AQ18">
            <v>183600</v>
          </cell>
          <cell r="AT18">
            <v>467262</v>
          </cell>
          <cell r="CR18">
            <v>21421.507064363999</v>
          </cell>
          <cell r="CV18">
            <v>36360</v>
          </cell>
        </row>
        <row r="19">
          <cell r="B19" t="str">
            <v>Зило ясли "Орленок"</v>
          </cell>
          <cell r="V19">
            <v>2311336.3573600003</v>
          </cell>
          <cell r="W19">
            <v>494421.97252747277</v>
          </cell>
          <cell r="X19">
            <v>5436.9619999999995</v>
          </cell>
          <cell r="Y19">
            <v>0</v>
          </cell>
          <cell r="AD19">
            <v>320132.40000000002</v>
          </cell>
          <cell r="AM19">
            <v>524270.28</v>
          </cell>
          <cell r="AQ19">
            <v>114750</v>
          </cell>
          <cell r="AT19">
            <v>156060</v>
          </cell>
          <cell r="CR19">
            <v>7140.502354788</v>
          </cell>
          <cell r="CV19">
            <v>12120</v>
          </cell>
        </row>
      </sheetData>
      <sheetData sheetId="35">
        <row r="10">
          <cell r="X10">
            <v>3599932.548</v>
          </cell>
          <cell r="Y10">
            <v>2287813.5691488194</v>
          </cell>
          <cell r="Z10">
            <v>68979.87</v>
          </cell>
          <cell r="AA10">
            <v>0</v>
          </cell>
          <cell r="AK10">
            <v>2703174</v>
          </cell>
          <cell r="AO10">
            <v>816358.54799999995</v>
          </cell>
          <cell r="AY10">
            <v>281949.36</v>
          </cell>
          <cell r="BK10">
            <v>164376.579973416</v>
          </cell>
          <cell r="BO10">
            <v>234161.68994888401</v>
          </cell>
          <cell r="BR10">
            <v>360530.93922651932</v>
          </cell>
        </row>
        <row r="11">
          <cell r="X11">
            <v>3279536.2319999998</v>
          </cell>
          <cell r="Y11">
            <v>2271390.0264396323</v>
          </cell>
          <cell r="Z11">
            <v>151968.75</v>
          </cell>
          <cell r="AA11">
            <v>0</v>
          </cell>
          <cell r="AK11">
            <v>2452716</v>
          </cell>
          <cell r="AO11">
            <v>740720.23200000008</v>
          </cell>
          <cell r="AY11">
            <v>281949.36</v>
          </cell>
          <cell r="BK11">
            <v>176030.143478994</v>
          </cell>
          <cell r="BO11">
            <v>250762.70528108103</v>
          </cell>
          <cell r="BR11">
            <v>435492.81767955801</v>
          </cell>
        </row>
        <row r="12">
          <cell r="X12">
            <v>3156578.4959999998</v>
          </cell>
          <cell r="Y12">
            <v>1941401.7097573522</v>
          </cell>
          <cell r="Z12">
            <v>151583.95800000001</v>
          </cell>
          <cell r="AA12">
            <v>0</v>
          </cell>
          <cell r="AK12">
            <v>2358048</v>
          </cell>
          <cell r="AO12">
            <v>712130.49599999993</v>
          </cell>
          <cell r="AY12">
            <v>296788.8</v>
          </cell>
          <cell r="BK12">
            <v>176643.48892665599</v>
          </cell>
          <cell r="BO12">
            <v>251636.44293014403</v>
          </cell>
          <cell r="BR12">
            <v>424783.97790055251</v>
          </cell>
        </row>
        <row r="13">
          <cell r="X13">
            <v>3787630.44</v>
          </cell>
          <cell r="Y13">
            <v>2643009.9833769263</v>
          </cell>
          <cell r="Z13">
            <v>399566.84800000006</v>
          </cell>
          <cell r="AA13">
            <v>0</v>
          </cell>
          <cell r="AK13">
            <v>2822220</v>
          </cell>
          <cell r="AO13">
            <v>852310.44</v>
          </cell>
          <cell r="AY13">
            <v>341307.12</v>
          </cell>
          <cell r="BK13">
            <v>231231.23376857399</v>
          </cell>
          <cell r="BO13">
            <v>329399.09369675099</v>
          </cell>
          <cell r="BR13">
            <v>521163.5359116022</v>
          </cell>
        </row>
        <row r="14">
          <cell r="X14">
            <v>1564822.68</v>
          </cell>
          <cell r="Y14">
            <v>549499.83306829375</v>
          </cell>
          <cell r="Z14">
            <v>18861.809999999998</v>
          </cell>
          <cell r="AA14">
            <v>0</v>
          </cell>
          <cell r="AK14">
            <v>1190340</v>
          </cell>
          <cell r="AO14">
            <v>359482.68</v>
          </cell>
          <cell r="AY14">
            <v>133554.95999999996</v>
          </cell>
          <cell r="BK14">
            <v>30667.272383099997</v>
          </cell>
          <cell r="BO14">
            <v>43686.882453149999</v>
          </cell>
          <cell r="BR14">
            <v>85670.718232044193</v>
          </cell>
        </row>
        <row r="15">
          <cell r="X15">
            <v>4156500.24</v>
          </cell>
          <cell r="Y15">
            <v>3583862.5968771903</v>
          </cell>
          <cell r="Z15">
            <v>211829.57400000002</v>
          </cell>
          <cell r="AA15">
            <v>0</v>
          </cell>
          <cell r="AK15">
            <v>3072120</v>
          </cell>
          <cell r="AO15">
            <v>927780.24</v>
          </cell>
          <cell r="AY15">
            <v>445183.19999999995</v>
          </cell>
          <cell r="BK15">
            <v>320166.323679564</v>
          </cell>
          <cell r="BO15">
            <v>456091.052810886</v>
          </cell>
          <cell r="BR15">
            <v>788884.53038674034</v>
          </cell>
        </row>
        <row r="16">
          <cell r="X16">
            <v>3171108.7439999999</v>
          </cell>
          <cell r="Y16">
            <v>3044466.9783244734</v>
          </cell>
          <cell r="Z16">
            <v>566857.29400000011</v>
          </cell>
          <cell r="AA16">
            <v>0</v>
          </cell>
          <cell r="AK16">
            <v>2332572</v>
          </cell>
          <cell r="AO16">
            <v>704436.74399999995</v>
          </cell>
          <cell r="AY16">
            <v>400664.88</v>
          </cell>
          <cell r="BK16">
            <v>274165.41510491399</v>
          </cell>
          <cell r="BO16">
            <v>390560.729131161</v>
          </cell>
          <cell r="BR16">
            <v>771036.4640883978</v>
          </cell>
        </row>
        <row r="17">
          <cell r="X17">
            <v>2176117.0320000001</v>
          </cell>
          <cell r="Y17">
            <v>1429324.1587524819</v>
          </cell>
          <cell r="Z17">
            <v>86844.840000000011</v>
          </cell>
          <cell r="AA17">
            <v>0</v>
          </cell>
          <cell r="AK17">
            <v>1633116</v>
          </cell>
          <cell r="AO17">
            <v>493201.03199999995</v>
          </cell>
          <cell r="AY17">
            <v>192912.71999999997</v>
          </cell>
          <cell r="BK17">
            <v>101815.344311892</v>
          </cell>
          <cell r="BO17">
            <v>145040.44974445802</v>
          </cell>
          <cell r="BR17">
            <v>257012.15469613261</v>
          </cell>
        </row>
        <row r="18">
          <cell r="X18">
            <v>2439965.0640000002</v>
          </cell>
          <cell r="Y18">
            <v>2355558.428884584</v>
          </cell>
          <cell r="Z18">
            <v>360627.50200000004</v>
          </cell>
          <cell r="AA18">
            <v>0</v>
          </cell>
          <cell r="AK18">
            <v>1806732</v>
          </cell>
          <cell r="AO18">
            <v>545633.06400000001</v>
          </cell>
          <cell r="AY18">
            <v>296788.8</v>
          </cell>
          <cell r="BK18">
            <v>179096.870717304</v>
          </cell>
          <cell r="BO18">
            <v>255131.39352639602</v>
          </cell>
          <cell r="BR18">
            <v>421214.36464088398</v>
          </cell>
        </row>
        <row r="19">
          <cell r="X19">
            <v>4211225.9519999996</v>
          </cell>
          <cell r="Y19">
            <v>2753557.1151989261</v>
          </cell>
          <cell r="Z19">
            <v>272579.51199999999</v>
          </cell>
          <cell r="AA19">
            <v>0</v>
          </cell>
          <cell r="AK19">
            <v>3138576</v>
          </cell>
          <cell r="AO19">
            <v>947849.95200000005</v>
          </cell>
          <cell r="AY19">
            <v>370985.99999999994</v>
          </cell>
          <cell r="BK19">
            <v>255151.70622739199</v>
          </cell>
          <cell r="BO19">
            <v>363474.86201020802</v>
          </cell>
          <cell r="BR19">
            <v>631821.54696132604</v>
          </cell>
        </row>
        <row r="20">
          <cell r="X20">
            <v>2176787.1359999999</v>
          </cell>
          <cell r="Y20">
            <v>1003309.1796604916</v>
          </cell>
          <cell r="Z20">
            <v>389562.92</v>
          </cell>
          <cell r="AA20">
            <v>0</v>
          </cell>
          <cell r="AK20">
            <v>1654368</v>
          </cell>
          <cell r="AO20">
            <v>499619.136</v>
          </cell>
          <cell r="AY20">
            <v>163233.84</v>
          </cell>
          <cell r="BK20">
            <v>46614.254022312001</v>
          </cell>
          <cell r="BO20">
            <v>66404.061328787997</v>
          </cell>
          <cell r="BR20">
            <v>114227.62430939227</v>
          </cell>
        </row>
        <row r="21">
          <cell r="X21">
            <v>1352398.68</v>
          </cell>
          <cell r="Y21">
            <v>494482.97758466937</v>
          </cell>
          <cell r="Z21">
            <v>24776.018</v>
          </cell>
          <cell r="AA21">
            <v>0</v>
          </cell>
          <cell r="AK21">
            <v>1028340</v>
          </cell>
          <cell r="AO21">
            <v>310558.68</v>
          </cell>
          <cell r="AY21">
            <v>118715.51999999999</v>
          </cell>
          <cell r="BK21">
            <v>27600.545144789998</v>
          </cell>
          <cell r="BO21">
            <v>39318.194207835004</v>
          </cell>
          <cell r="BR21">
            <v>85670.718232044193</v>
          </cell>
        </row>
        <row r="22">
          <cell r="X22">
            <v>2586396.9840000002</v>
          </cell>
          <cell r="Y22">
            <v>1627716.3016750547</v>
          </cell>
          <cell r="Z22">
            <v>292760.92800000001</v>
          </cell>
          <cell r="AA22">
            <v>0</v>
          </cell>
          <cell r="AK22">
            <v>1948692</v>
          </cell>
          <cell r="AO22">
            <v>588504.98399999994</v>
          </cell>
          <cell r="AY22">
            <v>207752.16</v>
          </cell>
          <cell r="BK22">
            <v>100588.65341656799</v>
          </cell>
          <cell r="BO22">
            <v>143292.97444633199</v>
          </cell>
          <cell r="BR22">
            <v>299847.51381215471</v>
          </cell>
        </row>
        <row r="23">
          <cell r="X23">
            <v>3078409.824</v>
          </cell>
          <cell r="Y23">
            <v>2258356.6253098305</v>
          </cell>
          <cell r="Z23">
            <v>181684.48200000002</v>
          </cell>
          <cell r="AA23">
            <v>0</v>
          </cell>
          <cell r="AK23">
            <v>2282112</v>
          </cell>
          <cell r="AO23">
            <v>689197.82399999991</v>
          </cell>
          <cell r="AY23">
            <v>341307.12</v>
          </cell>
          <cell r="BK23">
            <v>218964.324815334</v>
          </cell>
          <cell r="BO23">
            <v>311924.34071549104</v>
          </cell>
          <cell r="BR23">
            <v>656808.8397790055</v>
          </cell>
        </row>
        <row r="24">
          <cell r="X24">
            <v>2117749.38</v>
          </cell>
          <cell r="Y24">
            <v>1211613.0966618489</v>
          </cell>
          <cell r="Z24">
            <v>83827.03</v>
          </cell>
          <cell r="AA24">
            <v>0</v>
          </cell>
          <cell r="AK24">
            <v>1601190</v>
          </cell>
          <cell r="AO24">
            <v>483559.38</v>
          </cell>
          <cell r="AY24">
            <v>163233.84</v>
          </cell>
          <cell r="BK24">
            <v>67467.999242819991</v>
          </cell>
          <cell r="BO24">
            <v>96111.141396930005</v>
          </cell>
          <cell r="BR24">
            <v>192759.11602209945</v>
          </cell>
        </row>
        <row r="25">
          <cell r="X25">
            <v>2709321.3119999999</v>
          </cell>
          <cell r="Y25">
            <v>2545786.3789542355</v>
          </cell>
          <cell r="Z25">
            <v>315666.92000000004</v>
          </cell>
          <cell r="AA25">
            <v>0</v>
          </cell>
          <cell r="AK25">
            <v>1994256</v>
          </cell>
          <cell r="AO25">
            <v>602265.31199999992</v>
          </cell>
          <cell r="AY25">
            <v>356146.55999999994</v>
          </cell>
          <cell r="BK25">
            <v>230617.888320912</v>
          </cell>
          <cell r="BO25">
            <v>328525.35604768799</v>
          </cell>
          <cell r="BR25">
            <v>585416.57458563533</v>
          </cell>
        </row>
        <row r="26">
          <cell r="X26">
            <v>2267518.4640000002</v>
          </cell>
          <cell r="Y26">
            <v>694082.57496636361</v>
          </cell>
          <cell r="Z26">
            <v>30148.688000000002</v>
          </cell>
          <cell r="AA26">
            <v>0</v>
          </cell>
          <cell r="AK26">
            <v>1728432</v>
          </cell>
          <cell r="AO26">
            <v>521986.46399999998</v>
          </cell>
          <cell r="AY26">
            <v>133554.95999999996</v>
          </cell>
          <cell r="BK26">
            <v>34960.690516734001</v>
          </cell>
          <cell r="BO26">
            <v>49803.045996591005</v>
          </cell>
          <cell r="BR26">
            <v>74961.878453038677</v>
          </cell>
        </row>
        <row r="27">
          <cell r="X27">
            <v>1575676.8840000001</v>
          </cell>
          <cell r="Y27">
            <v>807212.03994994843</v>
          </cell>
          <cell r="Z27">
            <v>168137.63399999999</v>
          </cell>
          <cell r="AA27">
            <v>0</v>
          </cell>
          <cell r="AK27">
            <v>1196142</v>
          </cell>
          <cell r="AO27">
            <v>361234.88399999996</v>
          </cell>
          <cell r="AY27">
            <v>133554.95999999996</v>
          </cell>
          <cell r="BK27">
            <v>37414.072307381997</v>
          </cell>
          <cell r="BO27">
            <v>53297.996592843003</v>
          </cell>
          <cell r="BR27">
            <v>110658.01104972376</v>
          </cell>
        </row>
        <row r="28">
          <cell r="X28">
            <v>933780.17999999993</v>
          </cell>
          <cell r="Y28">
            <v>493991.88742172567</v>
          </cell>
          <cell r="Z28">
            <v>17378.272000000001</v>
          </cell>
          <cell r="AA28">
            <v>0</v>
          </cell>
          <cell r="AK28">
            <v>706590</v>
          </cell>
          <cell r="AO28">
            <v>213390.18</v>
          </cell>
          <cell r="AY28">
            <v>133554.95999999996</v>
          </cell>
          <cell r="BK28">
            <v>28213.890592452</v>
          </cell>
          <cell r="BO28">
            <v>40191.931856898002</v>
          </cell>
          <cell r="BR28">
            <v>82101.104972375688</v>
          </cell>
        </row>
        <row r="29">
          <cell r="X29">
            <v>3544853.1120000002</v>
          </cell>
          <cell r="Y29">
            <v>2478630.3764340119</v>
          </cell>
          <cell r="Z29">
            <v>172208.728</v>
          </cell>
          <cell r="AA29">
            <v>0</v>
          </cell>
          <cell r="AK29">
            <v>2625156</v>
          </cell>
          <cell r="AO29">
            <v>792797.11200000008</v>
          </cell>
          <cell r="AY29">
            <v>370985.99999999994</v>
          </cell>
          <cell r="BK29">
            <v>259445.12436102598</v>
          </cell>
          <cell r="BO29">
            <v>369591.025553649</v>
          </cell>
          <cell r="BR29">
            <v>653239.22651933704</v>
          </cell>
        </row>
        <row r="30">
          <cell r="X30">
            <v>1958706.96</v>
          </cell>
          <cell r="Y30">
            <v>692308.61142764962</v>
          </cell>
          <cell r="Z30">
            <v>88631.32</v>
          </cell>
          <cell r="AA30">
            <v>0</v>
          </cell>
          <cell r="AK30">
            <v>1491480</v>
          </cell>
          <cell r="AO30">
            <v>450426.96</v>
          </cell>
          <cell r="AY30">
            <v>148394.4</v>
          </cell>
          <cell r="BK30">
            <v>34347.345069071998</v>
          </cell>
          <cell r="BO30">
            <v>48929.308347528</v>
          </cell>
          <cell r="BR30">
            <v>96379.558011049725</v>
          </cell>
        </row>
        <row r="31">
          <cell r="X31">
            <v>1314832.872</v>
          </cell>
          <cell r="Y31">
            <v>744966.62429296924</v>
          </cell>
          <cell r="Z31">
            <v>115114.62</v>
          </cell>
          <cell r="AA31">
            <v>0</v>
          </cell>
          <cell r="AK31">
            <v>993036</v>
          </cell>
          <cell r="AO31">
            <v>299896.87199999997</v>
          </cell>
          <cell r="AY31">
            <v>163233.84</v>
          </cell>
          <cell r="BK31">
            <v>44774.217679326001</v>
          </cell>
          <cell r="BO31">
            <v>63782.848381599004</v>
          </cell>
          <cell r="BR31">
            <v>85670.718232044193</v>
          </cell>
        </row>
        <row r="32">
          <cell r="X32">
            <v>1549645.9679999999</v>
          </cell>
          <cell r="Y32">
            <v>758885.30362998554</v>
          </cell>
          <cell r="Z32">
            <v>59460.540000000008</v>
          </cell>
          <cell r="AA32">
            <v>0</v>
          </cell>
          <cell r="AK32">
            <v>1173384</v>
          </cell>
          <cell r="AO32">
            <v>354361.96799999999</v>
          </cell>
          <cell r="AY32">
            <v>148394.4</v>
          </cell>
          <cell r="BK32">
            <v>44774.217679326001</v>
          </cell>
          <cell r="BO32">
            <v>63782.848381599004</v>
          </cell>
          <cell r="BR32">
            <v>117797.23756906077</v>
          </cell>
        </row>
        <row r="33">
          <cell r="X33">
            <v>1798612.8</v>
          </cell>
          <cell r="Y33">
            <v>1071393.5977740237</v>
          </cell>
          <cell r="Z33">
            <v>63865.3</v>
          </cell>
          <cell r="AA33">
            <v>0</v>
          </cell>
          <cell r="AK33">
            <v>1346400</v>
          </cell>
          <cell r="AO33">
            <v>406612.8</v>
          </cell>
          <cell r="AY33">
            <v>163233.84</v>
          </cell>
          <cell r="BK33">
            <v>93228.508044624003</v>
          </cell>
          <cell r="BO33">
            <v>132808.12265757599</v>
          </cell>
          <cell r="BR33">
            <v>303417.12707182323</v>
          </cell>
        </row>
        <row r="34">
          <cell r="X34">
            <v>1250545.92</v>
          </cell>
          <cell r="Y34">
            <v>551018.54025061452</v>
          </cell>
          <cell r="Z34">
            <v>57187.62</v>
          </cell>
          <cell r="AA34">
            <v>0</v>
          </cell>
          <cell r="AK34">
            <v>948960</v>
          </cell>
          <cell r="AO34">
            <v>286585.92</v>
          </cell>
          <cell r="AY34">
            <v>133554.95999999996</v>
          </cell>
          <cell r="BK34">
            <v>30667.272383099997</v>
          </cell>
          <cell r="BO34">
            <v>43686.882453149999</v>
          </cell>
          <cell r="BR34">
            <v>60683.425414364639</v>
          </cell>
        </row>
        <row r="35">
          <cell r="X35">
            <v>180185.4</v>
          </cell>
          <cell r="Y35">
            <v>108927.52906918051</v>
          </cell>
          <cell r="Z35">
            <v>2000</v>
          </cell>
          <cell r="AA35">
            <v>0</v>
          </cell>
          <cell r="AK35">
            <v>137700</v>
          </cell>
          <cell r="AO35">
            <v>41585.4</v>
          </cell>
          <cell r="AY35">
            <v>14839.439999999999</v>
          </cell>
          <cell r="BK35">
            <v>1840.0363429859999</v>
          </cell>
          <cell r="BO35">
            <v>2621.2129471890003</v>
          </cell>
          <cell r="BR35">
            <v>10708.839779005524</v>
          </cell>
        </row>
        <row r="36">
          <cell r="X36">
            <v>180485.4</v>
          </cell>
          <cell r="Y36">
            <v>120484.22542557403</v>
          </cell>
          <cell r="Z36">
            <v>4296</v>
          </cell>
          <cell r="AA36">
            <v>0</v>
          </cell>
          <cell r="AK36">
            <v>137700</v>
          </cell>
          <cell r="AO36">
            <v>41585.4</v>
          </cell>
          <cell r="AY36">
            <v>14839.439999999999</v>
          </cell>
          <cell r="BK36">
            <v>2453.3817906479999</v>
          </cell>
          <cell r="BO36">
            <v>3494.9505962520002</v>
          </cell>
          <cell r="BR36">
            <v>14278.453038674033</v>
          </cell>
        </row>
        <row r="37">
          <cell r="X37">
            <v>184385.4</v>
          </cell>
          <cell r="Y37">
            <v>219800.15805868959</v>
          </cell>
          <cell r="Z37">
            <v>2000</v>
          </cell>
          <cell r="AA37">
            <v>0</v>
          </cell>
          <cell r="AK37">
            <v>137700</v>
          </cell>
          <cell r="AO37">
            <v>41585.4</v>
          </cell>
          <cell r="AY37">
            <v>44518.319999999992</v>
          </cell>
          <cell r="BK37">
            <v>10426.872610253999</v>
          </cell>
          <cell r="BO37">
            <v>14853.540034071</v>
          </cell>
          <cell r="BR37">
            <v>60683.425414364639</v>
          </cell>
        </row>
        <row r="38">
          <cell r="X38">
            <v>180185.4</v>
          </cell>
          <cell r="Y38">
            <v>101727.52906918051</v>
          </cell>
          <cell r="Z38">
            <v>2000</v>
          </cell>
          <cell r="AA38">
            <v>0</v>
          </cell>
          <cell r="AK38">
            <v>137700</v>
          </cell>
          <cell r="AO38">
            <v>41585.4</v>
          </cell>
          <cell r="AY38">
            <v>14839.439999999999</v>
          </cell>
          <cell r="BK38">
            <v>1840.0363429859999</v>
          </cell>
          <cell r="BO38">
            <v>2621.2129471890003</v>
          </cell>
          <cell r="BR38">
            <v>10708.839779005524</v>
          </cell>
        </row>
        <row r="39">
          <cell r="X39">
            <v>182885.4</v>
          </cell>
          <cell r="Y39">
            <v>178477.23627672208</v>
          </cell>
          <cell r="Z39">
            <v>2000</v>
          </cell>
          <cell r="AA39">
            <v>0</v>
          </cell>
          <cell r="AK39">
            <v>137700</v>
          </cell>
          <cell r="AO39">
            <v>41585.4</v>
          </cell>
          <cell r="AY39">
            <v>29678.879999999997</v>
          </cell>
          <cell r="BK39">
            <v>7360.1453719439996</v>
          </cell>
          <cell r="BO39">
            <v>10484.851788756001</v>
          </cell>
          <cell r="BR39">
            <v>42835.359116022097</v>
          </cell>
        </row>
        <row r="40">
          <cell r="X40">
            <v>144340.992</v>
          </cell>
          <cell r="Y40">
            <v>181777.23627672213</v>
          </cell>
          <cell r="Z40">
            <v>2000</v>
          </cell>
          <cell r="AA40">
            <v>0</v>
          </cell>
          <cell r="AK40">
            <v>108096</v>
          </cell>
          <cell r="AO40">
            <v>32644.991999999998</v>
          </cell>
          <cell r="AY40">
            <v>29678.879999999997</v>
          </cell>
          <cell r="BK40">
            <v>7360.1453719439996</v>
          </cell>
          <cell r="BO40">
            <v>10484.851788756001</v>
          </cell>
          <cell r="BR40">
            <v>42835.359116022097</v>
          </cell>
        </row>
      </sheetData>
      <sheetData sheetId="36">
        <row r="5">
          <cell r="B5" t="str">
            <v>Алак СОШ МКУ лицей</v>
          </cell>
          <cell r="D5">
            <v>101</v>
          </cell>
          <cell r="AI5">
            <v>15476883.374400001</v>
          </cell>
          <cell r="AJ5">
            <v>11887007.200000001</v>
          </cell>
          <cell r="AK5">
            <v>3589876.1743999999</v>
          </cell>
        </row>
        <row r="6">
          <cell r="B6" t="str">
            <v>Анди СОШ №1 МКУ</v>
          </cell>
          <cell r="D6">
            <v>122</v>
          </cell>
          <cell r="AI6">
            <v>16008718.345199998</v>
          </cell>
          <cell r="AJ6">
            <v>12295482.6</v>
          </cell>
          <cell r="AK6">
            <v>3713235.7451999998</v>
          </cell>
        </row>
        <row r="7">
          <cell r="B7" t="str">
            <v>Анди СОШ №2 МКУ</v>
          </cell>
          <cell r="D7">
            <v>119</v>
          </cell>
          <cell r="AI7">
            <v>15118955.805800002</v>
          </cell>
          <cell r="AJ7">
            <v>11612101.233333334</v>
          </cell>
          <cell r="AK7">
            <v>3506854.5724666668</v>
          </cell>
        </row>
        <row r="8">
          <cell r="B8" t="str">
            <v>Ансалта СОШ МКУ</v>
          </cell>
          <cell r="D8">
            <v>146</v>
          </cell>
          <cell r="AI8">
            <v>15857111.816</v>
          </cell>
          <cell r="AJ8">
            <v>12179041.333333334</v>
          </cell>
          <cell r="AK8">
            <v>3678070.4826666666</v>
          </cell>
        </row>
        <row r="9">
          <cell r="B9" t="str">
            <v>Ашали ООШ МКУ</v>
          </cell>
          <cell r="D9">
            <v>24</v>
          </cell>
          <cell r="AI9">
            <v>7122352.2131999992</v>
          </cell>
          <cell r="AJ9">
            <v>5470316.5999999996</v>
          </cell>
          <cell r="AK9">
            <v>1652035.6132</v>
          </cell>
        </row>
        <row r="10">
          <cell r="B10" t="str">
            <v>БСШ №1 МКУ</v>
          </cell>
          <cell r="D10">
            <v>221</v>
          </cell>
          <cell r="AI10">
            <v>21229967.584000003</v>
          </cell>
          <cell r="AJ10">
            <v>16305658.666666668</v>
          </cell>
          <cell r="AK10">
            <v>4924308.9173333338</v>
          </cell>
        </row>
        <row r="11">
          <cell r="B11" t="str">
            <v>БСШ №2 МКУ</v>
          </cell>
          <cell r="D11">
            <v>216</v>
          </cell>
          <cell r="AI11">
            <v>18037622.428000003</v>
          </cell>
          <cell r="AJ11">
            <v>13853780.666666668</v>
          </cell>
          <cell r="AK11">
            <v>4183841.7613333338</v>
          </cell>
        </row>
        <row r="12">
          <cell r="B12" t="str">
            <v>БСШ №3 МКУ</v>
          </cell>
          <cell r="D12">
            <v>72</v>
          </cell>
          <cell r="AI12">
            <v>9051442.3719999995</v>
          </cell>
          <cell r="AJ12">
            <v>6951952.666666666</v>
          </cell>
          <cell r="AK12">
            <v>2099489.705333333</v>
          </cell>
        </row>
        <row r="13">
          <cell r="B13" t="str">
            <v>Гагатли СОШ МКУ</v>
          </cell>
          <cell r="D13">
            <v>118</v>
          </cell>
          <cell r="AI13">
            <v>15274609.124600003</v>
          </cell>
          <cell r="AJ13">
            <v>11731650.633333335</v>
          </cell>
          <cell r="AK13">
            <v>3542958.4912666674</v>
          </cell>
        </row>
        <row r="14">
          <cell r="B14" t="str">
            <v>Годобери СОШ МКУ</v>
          </cell>
          <cell r="D14">
            <v>177</v>
          </cell>
          <cell r="AI14">
            <v>18513312.945400003</v>
          </cell>
          <cell r="AJ14">
            <v>14219134.366666669</v>
          </cell>
          <cell r="AK14">
            <v>4294178.5787333343</v>
          </cell>
        </row>
        <row r="15">
          <cell r="B15" t="str">
            <v>Зило СОШ МКУ</v>
          </cell>
          <cell r="D15">
            <v>32</v>
          </cell>
          <cell r="AI15">
            <v>8731190.5169999991</v>
          </cell>
          <cell r="AJ15">
            <v>6705983.4999999991</v>
          </cell>
          <cell r="AK15">
            <v>2025207.0169999995</v>
          </cell>
        </row>
        <row r="16">
          <cell r="B16" t="str">
            <v>Кванхидатли ООШ МКУ</v>
          </cell>
          <cell r="D16">
            <v>24</v>
          </cell>
          <cell r="AI16">
            <v>5943397.8100000005</v>
          </cell>
          <cell r="AJ16">
            <v>4564821.666666667</v>
          </cell>
          <cell r="AK16">
            <v>1378576.1433333335</v>
          </cell>
        </row>
        <row r="17">
          <cell r="B17" t="str">
            <v>Миарсо СОШ МКУ</v>
          </cell>
          <cell r="D17">
            <v>84</v>
          </cell>
          <cell r="AI17">
            <v>9571256.324000001</v>
          </cell>
          <cell r="AJ17">
            <v>7351195.333333334</v>
          </cell>
          <cell r="AK17">
            <v>2220060.990666667</v>
          </cell>
        </row>
        <row r="18">
          <cell r="B18" t="str">
            <v>Муни СОШ МКУ</v>
          </cell>
          <cell r="D18">
            <v>184</v>
          </cell>
          <cell r="AI18">
            <v>15091222.467999998</v>
          </cell>
          <cell r="AJ18">
            <v>11590800.666666666</v>
          </cell>
          <cell r="AK18">
            <v>3500421.8013333334</v>
          </cell>
        </row>
        <row r="19">
          <cell r="B19" t="str">
            <v>Ортоколо СОШ МКУ</v>
          </cell>
          <cell r="D19">
            <v>54</v>
          </cell>
          <cell r="AI19">
            <v>7381744.5519999992</v>
          </cell>
          <cell r="AJ19">
            <v>5669542.666666666</v>
          </cell>
          <cell r="AK19">
            <v>1712201.8853333329</v>
          </cell>
        </row>
        <row r="20">
          <cell r="B20" t="str">
            <v>Рахата СОШ МКУ</v>
          </cell>
          <cell r="D20">
            <v>164</v>
          </cell>
          <cell r="AI20">
            <v>15278410.140000001</v>
          </cell>
          <cell r="AJ20">
            <v>11734570</v>
          </cell>
          <cell r="AK20">
            <v>3543840.14</v>
          </cell>
        </row>
        <row r="21">
          <cell r="B21" t="str">
            <v>Риквани СОШ МКУ</v>
          </cell>
          <cell r="D21">
            <v>21</v>
          </cell>
          <cell r="AI21">
            <v>6788611.4646000005</v>
          </cell>
          <cell r="AJ21">
            <v>5213987.3000000007</v>
          </cell>
          <cell r="AK21">
            <v>1574624.1646</v>
          </cell>
        </row>
        <row r="22">
          <cell r="B22" t="str">
            <v>Тандо СОШ МКУ</v>
          </cell>
          <cell r="D22">
            <v>31</v>
          </cell>
          <cell r="AI22">
            <v>5604329.6680000005</v>
          </cell>
          <cell r="AJ22">
            <v>4304400.666666667</v>
          </cell>
          <cell r="AK22">
            <v>1299929.0013333333</v>
          </cell>
        </row>
        <row r="23">
          <cell r="B23" t="str">
            <v>Тасута ООШ МКУ</v>
          </cell>
          <cell r="D23">
            <v>23</v>
          </cell>
          <cell r="AI23">
            <v>7418932.4495999999</v>
          </cell>
          <cell r="AJ23">
            <v>5698104.7999999998</v>
          </cell>
          <cell r="AK23">
            <v>1720827.6495999999</v>
          </cell>
        </row>
        <row r="24">
          <cell r="B24" t="str">
            <v>Тлох СОШ МКУ</v>
          </cell>
          <cell r="D24">
            <v>183</v>
          </cell>
          <cell r="AI24">
            <v>18273799.151999999</v>
          </cell>
          <cell r="AJ24">
            <v>14035176</v>
          </cell>
          <cell r="AK24">
            <v>4238623.1519999998</v>
          </cell>
        </row>
        <row r="25">
          <cell r="B25" t="str">
            <v>Хелетури СОШ МКУ</v>
          </cell>
          <cell r="D25">
            <v>27</v>
          </cell>
          <cell r="AI25">
            <v>7687977.6862000013</v>
          </cell>
          <cell r="AJ25">
            <v>5904744.7666666675</v>
          </cell>
          <cell r="AK25">
            <v>1783232.9195333335</v>
          </cell>
        </row>
        <row r="26">
          <cell r="B26" t="str">
            <v>Чанко СОШ МКУ</v>
          </cell>
          <cell r="D26">
            <v>24</v>
          </cell>
          <cell r="AI26">
            <v>9429253.8676000014</v>
          </cell>
          <cell r="AJ26">
            <v>7242130.4666666677</v>
          </cell>
          <cell r="AK26">
            <v>2187123.4009333337</v>
          </cell>
        </row>
        <row r="27">
          <cell r="B27" t="str">
            <v>Шодрода СОШ МКУ</v>
          </cell>
          <cell r="D27">
            <v>33</v>
          </cell>
          <cell r="AI27">
            <v>7423001.0260000005</v>
          </cell>
          <cell r="AJ27">
            <v>5701229.666666667</v>
          </cell>
          <cell r="AK27">
            <v>1721771.3593333333</v>
          </cell>
        </row>
        <row r="28">
          <cell r="B28" t="str">
            <v xml:space="preserve">Инхело ООШ МКУ </v>
          </cell>
          <cell r="D28">
            <v>85</v>
          </cell>
          <cell r="AI28">
            <v>6881580.3839999996</v>
          </cell>
          <cell r="AJ28">
            <v>5285392</v>
          </cell>
          <cell r="AK28">
            <v>1596188.3840000001</v>
          </cell>
        </row>
        <row r="29">
          <cell r="B29" t="str">
            <v>Кижани ООШ МКУ</v>
          </cell>
          <cell r="D29">
            <v>17</v>
          </cell>
          <cell r="AI29">
            <v>7209590.2060000002</v>
          </cell>
          <cell r="AJ29">
            <v>5537319.666666667</v>
          </cell>
          <cell r="AK29">
            <v>1672270.5393333333</v>
          </cell>
        </row>
        <row r="30">
          <cell r="B30" t="str">
            <v>Беледи НОШ МКУ</v>
          </cell>
          <cell r="D30">
            <v>3</v>
          </cell>
          <cell r="AI30">
            <v>835546.17440000013</v>
          </cell>
          <cell r="AJ30">
            <v>641740.53333333344</v>
          </cell>
          <cell r="AK30">
            <v>193805.64106666669</v>
          </cell>
        </row>
        <row r="31">
          <cell r="B31" t="str">
            <v>В-Алак НОШ МКУ</v>
          </cell>
          <cell r="D31">
            <v>4</v>
          </cell>
          <cell r="AI31">
            <v>637679.06440000003</v>
          </cell>
          <cell r="AJ31">
            <v>489768.8666666667</v>
          </cell>
          <cell r="AK31">
            <v>147910.19773333333</v>
          </cell>
        </row>
        <row r="32">
          <cell r="B32" t="str">
            <v>Гунха НОШ МКУ</v>
          </cell>
          <cell r="D32">
            <v>17</v>
          </cell>
          <cell r="AI32">
            <v>2459492.7560000001</v>
          </cell>
          <cell r="AJ32">
            <v>1889011.3333333335</v>
          </cell>
          <cell r="AK32">
            <v>570481.42266666668</v>
          </cell>
        </row>
        <row r="33">
          <cell r="B33" t="str">
            <v>Зибирхали НОШ МКУ</v>
          </cell>
          <cell r="D33">
            <v>3</v>
          </cell>
          <cell r="AI33">
            <v>637081.44640000002</v>
          </cell>
          <cell r="AJ33">
            <v>489309.8666666667</v>
          </cell>
          <cell r="AK33">
            <v>147771.57973333335</v>
          </cell>
        </row>
        <row r="34">
          <cell r="B34" t="str">
            <v>Н-Алак НОШ МКУ</v>
          </cell>
          <cell r="D34">
            <v>12</v>
          </cell>
          <cell r="AI34">
            <v>958148.74400000006</v>
          </cell>
          <cell r="AJ34">
            <v>735905.33333333337</v>
          </cell>
          <cell r="AK34">
            <v>222243.41066666666</v>
          </cell>
        </row>
        <row r="35">
          <cell r="B35" t="str">
            <v>Шиворта НОШ МКУ</v>
          </cell>
          <cell r="D35">
            <v>12</v>
          </cell>
          <cell r="AI35">
            <v>1208964.7220000001</v>
          </cell>
          <cell r="AJ35">
            <v>928544.33333333337</v>
          </cell>
          <cell r="AK35">
            <v>280420.38866666669</v>
          </cell>
        </row>
        <row r="39">
          <cell r="B39" t="str">
            <v xml:space="preserve">Инхело ООШ МКУ </v>
          </cell>
          <cell r="AC39">
            <v>138084</v>
          </cell>
          <cell r="AD39">
            <v>41701.367999999995</v>
          </cell>
          <cell r="AE39">
            <v>179785.36799999999</v>
          </cell>
        </row>
        <row r="40">
          <cell r="B40" t="str">
            <v>Кванхидатли ООШ МКУ</v>
          </cell>
          <cell r="AC40">
            <v>138084</v>
          </cell>
          <cell r="AD40">
            <v>41701.367999999995</v>
          </cell>
          <cell r="AE40">
            <v>179785.36799999999</v>
          </cell>
        </row>
        <row r="41">
          <cell r="B41" t="str">
            <v>Кижани ООШ МКУ</v>
          </cell>
          <cell r="AC41">
            <v>153213</v>
          </cell>
          <cell r="AD41">
            <v>46270.325999999994</v>
          </cell>
          <cell r="AE41">
            <v>199483.326</v>
          </cell>
        </row>
        <row r="42">
          <cell r="B42" t="str">
            <v>Миарсо СОШ МКУ</v>
          </cell>
          <cell r="AC42">
            <v>138084</v>
          </cell>
          <cell r="AD42">
            <v>41701.367999999995</v>
          </cell>
          <cell r="AE42">
            <v>179785.36799999999</v>
          </cell>
        </row>
        <row r="43">
          <cell r="B43" t="str">
            <v>Ортоколо СОШ МКУ</v>
          </cell>
          <cell r="AC43">
            <v>138084</v>
          </cell>
          <cell r="AD43">
            <v>41701.367999999995</v>
          </cell>
          <cell r="AE43">
            <v>179785.36799999999</v>
          </cell>
        </row>
        <row r="44">
          <cell r="B44" t="str">
            <v>Риквани СОШ МКУ</v>
          </cell>
          <cell r="AC44">
            <v>153213</v>
          </cell>
          <cell r="AD44">
            <v>46270.325999999994</v>
          </cell>
          <cell r="AE44">
            <v>199483.326</v>
          </cell>
        </row>
        <row r="45">
          <cell r="B45" t="str">
            <v>Тасута ООШ МКУ</v>
          </cell>
          <cell r="AC45">
            <v>153213</v>
          </cell>
          <cell r="AD45">
            <v>46270.325999999994</v>
          </cell>
          <cell r="AE45">
            <v>199483.326</v>
          </cell>
        </row>
        <row r="46">
          <cell r="B46" t="str">
            <v>Хелетури СОШ МКУ</v>
          </cell>
          <cell r="AC46">
            <v>153213</v>
          </cell>
          <cell r="AD46">
            <v>46270.325999999994</v>
          </cell>
          <cell r="AE46">
            <v>199483.326</v>
          </cell>
        </row>
        <row r="47">
          <cell r="B47" t="str">
            <v>Чанко СОШ МКУ</v>
          </cell>
          <cell r="AC47">
            <v>153213</v>
          </cell>
          <cell r="AD47">
            <v>46270.325999999994</v>
          </cell>
          <cell r="AE47">
            <v>199483.326</v>
          </cell>
        </row>
      </sheetData>
      <sheetData sheetId="37"/>
      <sheetData sheetId="38">
        <row r="44">
          <cell r="F44">
            <v>275244553.40000004</v>
          </cell>
          <cell r="G44">
            <v>83123855.126799986</v>
          </cell>
          <cell r="H44">
            <v>6069330.9600000018</v>
          </cell>
          <cell r="I44">
            <v>3240303.9999983464</v>
          </cell>
          <cell r="J44">
            <v>4615955.9999998305</v>
          </cell>
        </row>
        <row r="60">
          <cell r="F60">
            <v>54552801.720000006</v>
          </cell>
          <cell r="G60">
            <v>16474946.119440001</v>
          </cell>
          <cell r="I60">
            <v>454849.99999999563</v>
          </cell>
          <cell r="J60">
            <v>772044</v>
          </cell>
        </row>
        <row r="71">
          <cell r="F71">
            <v>1318401</v>
          </cell>
          <cell r="G71">
            <v>398157.10199999996</v>
          </cell>
        </row>
      </sheetData>
      <sheetData sheetId="39"/>
      <sheetData sheetId="40">
        <row r="7">
          <cell r="Y7">
            <v>5720159.1931999996</v>
          </cell>
          <cell r="Z7">
            <v>333738</v>
          </cell>
          <cell r="AA7">
            <v>138756.53000000003</v>
          </cell>
          <cell r="AB7">
            <v>0</v>
          </cell>
        </row>
        <row r="8">
          <cell r="Y8">
            <v>4410281.3119999999</v>
          </cell>
          <cell r="Z8">
            <v>355938</v>
          </cell>
          <cell r="AA8">
            <v>34623.138000000006</v>
          </cell>
          <cell r="AB8">
            <v>0</v>
          </cell>
        </row>
        <row r="10">
          <cell r="Y10">
            <v>0</v>
          </cell>
          <cell r="Z10">
            <v>0</v>
          </cell>
          <cell r="AA10">
            <v>0</v>
          </cell>
          <cell r="AB10">
            <v>12900000</v>
          </cell>
        </row>
        <row r="11">
          <cell r="Y11">
            <v>15345968.168399999</v>
          </cell>
          <cell r="Z11">
            <v>856958.28999999911</v>
          </cell>
          <cell r="AA11">
            <v>125970.52800000001</v>
          </cell>
          <cell r="AB11">
            <v>0</v>
          </cell>
        </row>
        <row r="17">
          <cell r="Y17">
            <v>4408451.2208000002</v>
          </cell>
          <cell r="Z17">
            <v>136750</v>
          </cell>
          <cell r="AA17">
            <v>4559.7420000000002</v>
          </cell>
          <cell r="AB17">
            <v>0</v>
          </cell>
        </row>
      </sheetData>
      <sheetData sheetId="41">
        <row r="10">
          <cell r="H10">
            <v>7228007.9199999999</v>
          </cell>
          <cell r="I10">
            <v>132700</v>
          </cell>
          <cell r="J10">
            <v>0</v>
          </cell>
        </row>
      </sheetData>
      <sheetData sheetId="42">
        <row r="7">
          <cell r="S7">
            <v>9310672.405199999</v>
          </cell>
          <cell r="T7">
            <v>562041.19999999879</v>
          </cell>
          <cell r="U7">
            <v>0</v>
          </cell>
          <cell r="V7">
            <v>83088.69</v>
          </cell>
        </row>
        <row r="11">
          <cell r="S11">
            <v>4543983.4359999998</v>
          </cell>
          <cell r="T11">
            <v>236189.59999999925</v>
          </cell>
          <cell r="V11">
            <v>16326.134000000002</v>
          </cell>
        </row>
        <row r="12">
          <cell r="S12">
            <v>4294215.7775999997</v>
          </cell>
          <cell r="T12">
            <v>0</v>
          </cell>
          <cell r="V12">
            <v>0</v>
          </cell>
        </row>
      </sheetData>
      <sheetData sheetId="43">
        <row r="7">
          <cell r="K7">
            <v>2534699.7039999999</v>
          </cell>
          <cell r="L7">
            <v>620770.9</v>
          </cell>
          <cell r="M7">
            <v>14612.66</v>
          </cell>
        </row>
      </sheetData>
      <sheetData sheetId="44">
        <row r="7">
          <cell r="H7">
            <v>3391440.2080000001</v>
          </cell>
          <cell r="I7">
            <v>865700.00000000023</v>
          </cell>
          <cell r="J7">
            <v>1612686.7780000002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 4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Субсидия посел прил 11 а"/>
      <sheetName val="Переч МП 9"/>
      <sheetName val="смета резер 10"/>
      <sheetName val="ЗАГС 15"/>
      <sheetName val="ВУС 16"/>
      <sheetName val="0113"/>
      <sheetName val="0408"/>
      <sheetName val="расш 2 к 8 прил"/>
      <sheetName val="0502"/>
      <sheetName val="МБУ ЖКХ"/>
      <sheetName val="прил №17"/>
      <sheetName val="Благоустр 0503"/>
      <sheetName val="Благоустр посел прил 13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ание уч 1 4 кл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долг 17"/>
      <sheetName val="Аппарат свод (контр)  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Свод культ контр"/>
      <sheetName val="Отдел субсид (контр)"/>
      <sheetName val="Редакция  (контр)"/>
      <sheetName val="МБУ ЖКХ (контр)"/>
      <sheetName val="ФУ АМР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Дотация пос (2)"/>
      <sheetName val="СОШ МКУ"/>
      <sheetName val="ООШ"/>
      <sheetName val="НШ"/>
      <sheetName val="расч на обсл бухг"/>
      <sheetName val="Автодороги"/>
      <sheetName val="средняя педперсонала"/>
    </sheetNames>
    <sheetDataSet>
      <sheetData sheetId="0" refreshError="1"/>
      <sheetData sheetId="1">
        <row r="11">
          <cell r="G11">
            <v>1799930.16</v>
          </cell>
        </row>
      </sheetData>
      <sheetData sheetId="2">
        <row r="75">
          <cell r="H75">
            <v>548894941.52351117</v>
          </cell>
        </row>
      </sheetData>
      <sheetData sheetId="3">
        <row r="18">
          <cell r="G18">
            <v>976632.36800000013</v>
          </cell>
        </row>
      </sheetData>
      <sheetData sheetId="4">
        <row r="7">
          <cell r="Z7">
            <v>1391336.6099999999</v>
          </cell>
        </row>
      </sheetData>
      <sheetData sheetId="5">
        <row r="27">
          <cell r="E27">
            <v>118993</v>
          </cell>
        </row>
      </sheetData>
      <sheetData sheetId="6"/>
      <sheetData sheetId="7">
        <row r="65">
          <cell r="D65">
            <v>732914200.47323084</v>
          </cell>
        </row>
      </sheetData>
      <sheetData sheetId="8">
        <row r="18">
          <cell r="B18">
            <v>505675.8</v>
          </cell>
        </row>
      </sheetData>
      <sheetData sheetId="9"/>
      <sheetData sheetId="10"/>
      <sheetData sheetId="11">
        <row r="12">
          <cell r="B12">
            <v>2990</v>
          </cell>
        </row>
      </sheetData>
      <sheetData sheetId="12">
        <row r="7">
          <cell r="B7">
            <v>2.843</v>
          </cell>
        </row>
      </sheetData>
      <sheetData sheetId="13">
        <row r="33">
          <cell r="B33">
            <v>4128999.9999999627</v>
          </cell>
        </row>
      </sheetData>
      <sheetData sheetId="14"/>
      <sheetData sheetId="15"/>
      <sheetData sheetId="16">
        <row r="13">
          <cell r="B13">
            <v>2.843</v>
          </cell>
        </row>
        <row r="14">
          <cell r="B14">
            <v>6.1740000000000004</v>
          </cell>
        </row>
        <row r="15">
          <cell r="B15">
            <v>5.19</v>
          </cell>
        </row>
        <row r="16">
          <cell r="B16">
            <v>0.89600000000000002</v>
          </cell>
        </row>
        <row r="18">
          <cell r="B18">
            <v>3.7970000000000002</v>
          </cell>
        </row>
        <row r="19">
          <cell r="B19">
            <v>3.5049999999999999</v>
          </cell>
        </row>
        <row r="20">
          <cell r="B20">
            <v>1.302</v>
          </cell>
        </row>
        <row r="21">
          <cell r="B21">
            <v>2.2410000000000001</v>
          </cell>
        </row>
        <row r="22">
          <cell r="B22">
            <v>0.93600000000000005</v>
          </cell>
        </row>
        <row r="23">
          <cell r="B23">
            <v>0.33700000000000002</v>
          </cell>
        </row>
        <row r="24">
          <cell r="B24">
            <v>1.82</v>
          </cell>
        </row>
        <row r="25">
          <cell r="B25">
            <v>4.2359999999999998</v>
          </cell>
        </row>
        <row r="26">
          <cell r="B26">
            <v>3.1549999999999998</v>
          </cell>
        </row>
        <row r="27">
          <cell r="B27">
            <v>1.3129999999999999</v>
          </cell>
        </row>
        <row r="28">
          <cell r="B28">
            <v>0.70099999999999996</v>
          </cell>
        </row>
        <row r="29">
          <cell r="B29">
            <v>2.972</v>
          </cell>
        </row>
        <row r="30">
          <cell r="B30">
            <v>1.3819999999999999</v>
          </cell>
        </row>
        <row r="31">
          <cell r="B31">
            <v>0.76700000000000002</v>
          </cell>
        </row>
        <row r="32">
          <cell r="B32">
            <v>1.1930000000000001</v>
          </cell>
        </row>
      </sheetData>
      <sheetData sheetId="17">
        <row r="12">
          <cell r="B12">
            <v>67000</v>
          </cell>
        </row>
      </sheetData>
      <sheetData sheetId="18">
        <row r="18">
          <cell r="M18">
            <v>791366.14399999997</v>
          </cell>
        </row>
      </sheetData>
      <sheetData sheetId="19"/>
      <sheetData sheetId="20"/>
      <sheetData sheetId="21">
        <row r="11">
          <cell r="D11">
            <v>0</v>
          </cell>
        </row>
      </sheetData>
      <sheetData sheetId="22">
        <row r="5">
          <cell r="B5" t="str">
            <v>Разработка схем водопровода и водоотведения</v>
          </cell>
        </row>
      </sheetData>
      <sheetData sheetId="23"/>
      <sheetData sheetId="24">
        <row r="5">
          <cell r="BR5" t="str">
            <v>капитальный ремонт внутри сельских дорог, мостов (ст. 225)</v>
          </cell>
        </row>
      </sheetData>
      <sheetData sheetId="25"/>
      <sheetData sheetId="26">
        <row r="7">
          <cell r="BM7">
            <v>0</v>
          </cell>
        </row>
      </sheetData>
      <sheetData sheetId="27">
        <row r="33">
          <cell r="D33">
            <v>9250000</v>
          </cell>
        </row>
      </sheetData>
      <sheetData sheetId="28">
        <row r="9">
          <cell r="T9">
            <v>7975000</v>
          </cell>
        </row>
      </sheetData>
      <sheetData sheetId="29">
        <row r="8">
          <cell r="T8">
            <v>85350291.902767196</v>
          </cell>
        </row>
      </sheetData>
      <sheetData sheetId="30">
        <row r="5">
          <cell r="B5" t="str">
            <v>Алак д/с "Ромашка"</v>
          </cell>
        </row>
      </sheetData>
      <sheetData sheetId="31">
        <row r="10">
          <cell r="CF10">
            <v>2820072.1439999999</v>
          </cell>
        </row>
      </sheetData>
      <sheetData sheetId="32">
        <row r="5">
          <cell r="B5" t="str">
            <v>Алак СОШ МКУ лицей</v>
          </cell>
        </row>
      </sheetData>
      <sheetData sheetId="33">
        <row r="45">
          <cell r="F45">
            <v>268782973.06666666</v>
          </cell>
        </row>
      </sheetData>
      <sheetData sheetId="34"/>
      <sheetData sheetId="35">
        <row r="7">
          <cell r="S7">
            <v>6096517.8023999985</v>
          </cell>
        </row>
      </sheetData>
      <sheetData sheetId="36">
        <row r="10">
          <cell r="H10">
            <v>3755135.1680000001</v>
          </cell>
        </row>
      </sheetData>
      <sheetData sheetId="37">
        <row r="7">
          <cell r="P7">
            <v>4427403.2056</v>
          </cell>
        </row>
      </sheetData>
      <sheetData sheetId="38">
        <row r="7">
          <cell r="I7">
            <v>2404956.088</v>
          </cell>
        </row>
      </sheetData>
      <sheetData sheetId="39">
        <row r="7">
          <cell r="H7">
            <v>2907658.0320000001</v>
          </cell>
        </row>
      </sheetData>
      <sheetData sheetId="40">
        <row r="7">
          <cell r="G7">
            <v>15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2:GN143"/>
  <sheetViews>
    <sheetView view="pageLayout" topLeftCell="A61" workbookViewId="0">
      <selection activeCell="D5" sqref="D5:G5"/>
    </sheetView>
  </sheetViews>
  <sheetFormatPr defaultRowHeight="15"/>
  <cols>
    <col min="1" max="1" width="2.140625" customWidth="1"/>
    <col min="2" max="2" width="4.140625" customWidth="1"/>
    <col min="3" max="3" width="21" customWidth="1"/>
    <col min="4" max="4" width="37.5703125" customWidth="1"/>
    <col min="5" max="5" width="12.42578125" customWidth="1"/>
    <col min="257" max="257" width="2.140625" customWidth="1"/>
    <col min="258" max="258" width="4.140625" customWidth="1"/>
    <col min="259" max="259" width="21" customWidth="1"/>
    <col min="260" max="260" width="37.5703125" customWidth="1"/>
    <col min="261" max="261" width="12.42578125" customWidth="1"/>
    <col min="513" max="513" width="2.140625" customWidth="1"/>
    <col min="514" max="514" width="4.140625" customWidth="1"/>
    <col min="515" max="515" width="21" customWidth="1"/>
    <col min="516" max="516" width="37.5703125" customWidth="1"/>
    <col min="517" max="517" width="12.42578125" customWidth="1"/>
    <col min="769" max="769" width="2.140625" customWidth="1"/>
    <col min="770" max="770" width="4.140625" customWidth="1"/>
    <col min="771" max="771" width="21" customWidth="1"/>
    <col min="772" max="772" width="37.5703125" customWidth="1"/>
    <col min="773" max="773" width="12.42578125" customWidth="1"/>
    <col min="1025" max="1025" width="2.140625" customWidth="1"/>
    <col min="1026" max="1026" width="4.140625" customWidth="1"/>
    <col min="1027" max="1027" width="21" customWidth="1"/>
    <col min="1028" max="1028" width="37.5703125" customWidth="1"/>
    <col min="1029" max="1029" width="12.42578125" customWidth="1"/>
    <col min="1281" max="1281" width="2.140625" customWidth="1"/>
    <col min="1282" max="1282" width="4.140625" customWidth="1"/>
    <col min="1283" max="1283" width="21" customWidth="1"/>
    <col min="1284" max="1284" width="37.5703125" customWidth="1"/>
    <col min="1285" max="1285" width="12.42578125" customWidth="1"/>
    <col min="1537" max="1537" width="2.140625" customWidth="1"/>
    <col min="1538" max="1538" width="4.140625" customWidth="1"/>
    <col min="1539" max="1539" width="21" customWidth="1"/>
    <col min="1540" max="1540" width="37.5703125" customWidth="1"/>
    <col min="1541" max="1541" width="12.42578125" customWidth="1"/>
    <col min="1793" max="1793" width="2.140625" customWidth="1"/>
    <col min="1794" max="1794" width="4.140625" customWidth="1"/>
    <col min="1795" max="1795" width="21" customWidth="1"/>
    <col min="1796" max="1796" width="37.5703125" customWidth="1"/>
    <col min="1797" max="1797" width="12.42578125" customWidth="1"/>
    <col min="2049" max="2049" width="2.140625" customWidth="1"/>
    <col min="2050" max="2050" width="4.140625" customWidth="1"/>
    <col min="2051" max="2051" width="21" customWidth="1"/>
    <col min="2052" max="2052" width="37.5703125" customWidth="1"/>
    <col min="2053" max="2053" width="12.42578125" customWidth="1"/>
    <col min="2305" max="2305" width="2.140625" customWidth="1"/>
    <col min="2306" max="2306" width="4.140625" customWidth="1"/>
    <col min="2307" max="2307" width="21" customWidth="1"/>
    <col min="2308" max="2308" width="37.5703125" customWidth="1"/>
    <col min="2309" max="2309" width="12.42578125" customWidth="1"/>
    <col min="2561" max="2561" width="2.140625" customWidth="1"/>
    <col min="2562" max="2562" width="4.140625" customWidth="1"/>
    <col min="2563" max="2563" width="21" customWidth="1"/>
    <col min="2564" max="2564" width="37.5703125" customWidth="1"/>
    <col min="2565" max="2565" width="12.42578125" customWidth="1"/>
    <col min="2817" max="2817" width="2.140625" customWidth="1"/>
    <col min="2818" max="2818" width="4.140625" customWidth="1"/>
    <col min="2819" max="2819" width="21" customWidth="1"/>
    <col min="2820" max="2820" width="37.5703125" customWidth="1"/>
    <col min="2821" max="2821" width="12.42578125" customWidth="1"/>
    <col min="3073" max="3073" width="2.140625" customWidth="1"/>
    <col min="3074" max="3074" width="4.140625" customWidth="1"/>
    <col min="3075" max="3075" width="21" customWidth="1"/>
    <col min="3076" max="3076" width="37.5703125" customWidth="1"/>
    <col min="3077" max="3077" width="12.42578125" customWidth="1"/>
    <col min="3329" max="3329" width="2.140625" customWidth="1"/>
    <col min="3330" max="3330" width="4.140625" customWidth="1"/>
    <col min="3331" max="3331" width="21" customWidth="1"/>
    <col min="3332" max="3332" width="37.5703125" customWidth="1"/>
    <col min="3333" max="3333" width="12.42578125" customWidth="1"/>
    <col min="3585" max="3585" width="2.140625" customWidth="1"/>
    <col min="3586" max="3586" width="4.140625" customWidth="1"/>
    <col min="3587" max="3587" width="21" customWidth="1"/>
    <col min="3588" max="3588" width="37.5703125" customWidth="1"/>
    <col min="3589" max="3589" width="12.42578125" customWidth="1"/>
    <col min="3841" max="3841" width="2.140625" customWidth="1"/>
    <col min="3842" max="3842" width="4.140625" customWidth="1"/>
    <col min="3843" max="3843" width="21" customWidth="1"/>
    <col min="3844" max="3844" width="37.5703125" customWidth="1"/>
    <col min="3845" max="3845" width="12.42578125" customWidth="1"/>
    <col min="4097" max="4097" width="2.140625" customWidth="1"/>
    <col min="4098" max="4098" width="4.140625" customWidth="1"/>
    <col min="4099" max="4099" width="21" customWidth="1"/>
    <col min="4100" max="4100" width="37.5703125" customWidth="1"/>
    <col min="4101" max="4101" width="12.42578125" customWidth="1"/>
    <col min="4353" max="4353" width="2.140625" customWidth="1"/>
    <col min="4354" max="4354" width="4.140625" customWidth="1"/>
    <col min="4355" max="4355" width="21" customWidth="1"/>
    <col min="4356" max="4356" width="37.5703125" customWidth="1"/>
    <col min="4357" max="4357" width="12.42578125" customWidth="1"/>
    <col min="4609" max="4609" width="2.140625" customWidth="1"/>
    <col min="4610" max="4610" width="4.140625" customWidth="1"/>
    <col min="4611" max="4611" width="21" customWidth="1"/>
    <col min="4612" max="4612" width="37.5703125" customWidth="1"/>
    <col min="4613" max="4613" width="12.42578125" customWidth="1"/>
    <col min="4865" max="4865" width="2.140625" customWidth="1"/>
    <col min="4866" max="4866" width="4.140625" customWidth="1"/>
    <col min="4867" max="4867" width="21" customWidth="1"/>
    <col min="4868" max="4868" width="37.5703125" customWidth="1"/>
    <col min="4869" max="4869" width="12.42578125" customWidth="1"/>
    <col min="5121" max="5121" width="2.140625" customWidth="1"/>
    <col min="5122" max="5122" width="4.140625" customWidth="1"/>
    <col min="5123" max="5123" width="21" customWidth="1"/>
    <col min="5124" max="5124" width="37.5703125" customWidth="1"/>
    <col min="5125" max="5125" width="12.42578125" customWidth="1"/>
    <col min="5377" max="5377" width="2.140625" customWidth="1"/>
    <col min="5378" max="5378" width="4.140625" customWidth="1"/>
    <col min="5379" max="5379" width="21" customWidth="1"/>
    <col min="5380" max="5380" width="37.5703125" customWidth="1"/>
    <col min="5381" max="5381" width="12.42578125" customWidth="1"/>
    <col min="5633" max="5633" width="2.140625" customWidth="1"/>
    <col min="5634" max="5634" width="4.140625" customWidth="1"/>
    <col min="5635" max="5635" width="21" customWidth="1"/>
    <col min="5636" max="5636" width="37.5703125" customWidth="1"/>
    <col min="5637" max="5637" width="12.42578125" customWidth="1"/>
    <col min="5889" max="5889" width="2.140625" customWidth="1"/>
    <col min="5890" max="5890" width="4.140625" customWidth="1"/>
    <col min="5891" max="5891" width="21" customWidth="1"/>
    <col min="5892" max="5892" width="37.5703125" customWidth="1"/>
    <col min="5893" max="5893" width="12.42578125" customWidth="1"/>
    <col min="6145" max="6145" width="2.140625" customWidth="1"/>
    <col min="6146" max="6146" width="4.140625" customWidth="1"/>
    <col min="6147" max="6147" width="21" customWidth="1"/>
    <col min="6148" max="6148" width="37.5703125" customWidth="1"/>
    <col min="6149" max="6149" width="12.42578125" customWidth="1"/>
    <col min="6401" max="6401" width="2.140625" customWidth="1"/>
    <col min="6402" max="6402" width="4.140625" customWidth="1"/>
    <col min="6403" max="6403" width="21" customWidth="1"/>
    <col min="6404" max="6404" width="37.5703125" customWidth="1"/>
    <col min="6405" max="6405" width="12.42578125" customWidth="1"/>
    <col min="6657" max="6657" width="2.140625" customWidth="1"/>
    <col min="6658" max="6658" width="4.140625" customWidth="1"/>
    <col min="6659" max="6659" width="21" customWidth="1"/>
    <col min="6660" max="6660" width="37.5703125" customWidth="1"/>
    <col min="6661" max="6661" width="12.42578125" customWidth="1"/>
    <col min="6913" max="6913" width="2.140625" customWidth="1"/>
    <col min="6914" max="6914" width="4.140625" customWidth="1"/>
    <col min="6915" max="6915" width="21" customWidth="1"/>
    <col min="6916" max="6916" width="37.5703125" customWidth="1"/>
    <col min="6917" max="6917" width="12.42578125" customWidth="1"/>
    <col min="7169" max="7169" width="2.140625" customWidth="1"/>
    <col min="7170" max="7170" width="4.140625" customWidth="1"/>
    <col min="7171" max="7171" width="21" customWidth="1"/>
    <col min="7172" max="7172" width="37.5703125" customWidth="1"/>
    <col min="7173" max="7173" width="12.42578125" customWidth="1"/>
    <col min="7425" max="7425" width="2.140625" customWidth="1"/>
    <col min="7426" max="7426" width="4.140625" customWidth="1"/>
    <col min="7427" max="7427" width="21" customWidth="1"/>
    <col min="7428" max="7428" width="37.5703125" customWidth="1"/>
    <col min="7429" max="7429" width="12.42578125" customWidth="1"/>
    <col min="7681" max="7681" width="2.140625" customWidth="1"/>
    <col min="7682" max="7682" width="4.140625" customWidth="1"/>
    <col min="7683" max="7683" width="21" customWidth="1"/>
    <col min="7684" max="7684" width="37.5703125" customWidth="1"/>
    <col min="7685" max="7685" width="12.42578125" customWidth="1"/>
    <col min="7937" max="7937" width="2.140625" customWidth="1"/>
    <col min="7938" max="7938" width="4.140625" customWidth="1"/>
    <col min="7939" max="7939" width="21" customWidth="1"/>
    <col min="7940" max="7940" width="37.5703125" customWidth="1"/>
    <col min="7941" max="7941" width="12.42578125" customWidth="1"/>
    <col min="8193" max="8193" width="2.140625" customWidth="1"/>
    <col min="8194" max="8194" width="4.140625" customWidth="1"/>
    <col min="8195" max="8195" width="21" customWidth="1"/>
    <col min="8196" max="8196" width="37.5703125" customWidth="1"/>
    <col min="8197" max="8197" width="12.42578125" customWidth="1"/>
    <col min="8449" max="8449" width="2.140625" customWidth="1"/>
    <col min="8450" max="8450" width="4.140625" customWidth="1"/>
    <col min="8451" max="8451" width="21" customWidth="1"/>
    <col min="8452" max="8452" width="37.5703125" customWidth="1"/>
    <col min="8453" max="8453" width="12.42578125" customWidth="1"/>
    <col min="8705" max="8705" width="2.140625" customWidth="1"/>
    <col min="8706" max="8706" width="4.140625" customWidth="1"/>
    <col min="8707" max="8707" width="21" customWidth="1"/>
    <col min="8708" max="8708" width="37.5703125" customWidth="1"/>
    <col min="8709" max="8709" width="12.42578125" customWidth="1"/>
    <col min="8961" max="8961" width="2.140625" customWidth="1"/>
    <col min="8962" max="8962" width="4.140625" customWidth="1"/>
    <col min="8963" max="8963" width="21" customWidth="1"/>
    <col min="8964" max="8964" width="37.5703125" customWidth="1"/>
    <col min="8965" max="8965" width="12.42578125" customWidth="1"/>
    <col min="9217" max="9217" width="2.140625" customWidth="1"/>
    <col min="9218" max="9218" width="4.140625" customWidth="1"/>
    <col min="9219" max="9219" width="21" customWidth="1"/>
    <col min="9220" max="9220" width="37.5703125" customWidth="1"/>
    <col min="9221" max="9221" width="12.42578125" customWidth="1"/>
    <col min="9473" max="9473" width="2.140625" customWidth="1"/>
    <col min="9474" max="9474" width="4.140625" customWidth="1"/>
    <col min="9475" max="9475" width="21" customWidth="1"/>
    <col min="9476" max="9476" width="37.5703125" customWidth="1"/>
    <col min="9477" max="9477" width="12.42578125" customWidth="1"/>
    <col min="9729" max="9729" width="2.140625" customWidth="1"/>
    <col min="9730" max="9730" width="4.140625" customWidth="1"/>
    <col min="9731" max="9731" width="21" customWidth="1"/>
    <col min="9732" max="9732" width="37.5703125" customWidth="1"/>
    <col min="9733" max="9733" width="12.42578125" customWidth="1"/>
    <col min="9985" max="9985" width="2.140625" customWidth="1"/>
    <col min="9986" max="9986" width="4.140625" customWidth="1"/>
    <col min="9987" max="9987" width="21" customWidth="1"/>
    <col min="9988" max="9988" width="37.5703125" customWidth="1"/>
    <col min="9989" max="9989" width="12.42578125" customWidth="1"/>
    <col min="10241" max="10241" width="2.140625" customWidth="1"/>
    <col min="10242" max="10242" width="4.140625" customWidth="1"/>
    <col min="10243" max="10243" width="21" customWidth="1"/>
    <col min="10244" max="10244" width="37.5703125" customWidth="1"/>
    <col min="10245" max="10245" width="12.42578125" customWidth="1"/>
    <col min="10497" max="10497" width="2.140625" customWidth="1"/>
    <col min="10498" max="10498" width="4.140625" customWidth="1"/>
    <col min="10499" max="10499" width="21" customWidth="1"/>
    <col min="10500" max="10500" width="37.5703125" customWidth="1"/>
    <col min="10501" max="10501" width="12.42578125" customWidth="1"/>
    <col min="10753" max="10753" width="2.140625" customWidth="1"/>
    <col min="10754" max="10754" width="4.140625" customWidth="1"/>
    <col min="10755" max="10755" width="21" customWidth="1"/>
    <col min="10756" max="10756" width="37.5703125" customWidth="1"/>
    <col min="10757" max="10757" width="12.42578125" customWidth="1"/>
    <col min="11009" max="11009" width="2.140625" customWidth="1"/>
    <col min="11010" max="11010" width="4.140625" customWidth="1"/>
    <col min="11011" max="11011" width="21" customWidth="1"/>
    <col min="11012" max="11012" width="37.5703125" customWidth="1"/>
    <col min="11013" max="11013" width="12.42578125" customWidth="1"/>
    <col min="11265" max="11265" width="2.140625" customWidth="1"/>
    <col min="11266" max="11266" width="4.140625" customWidth="1"/>
    <col min="11267" max="11267" width="21" customWidth="1"/>
    <col min="11268" max="11268" width="37.5703125" customWidth="1"/>
    <col min="11269" max="11269" width="12.42578125" customWidth="1"/>
    <col min="11521" max="11521" width="2.140625" customWidth="1"/>
    <col min="11522" max="11522" width="4.140625" customWidth="1"/>
    <col min="11523" max="11523" width="21" customWidth="1"/>
    <col min="11524" max="11524" width="37.5703125" customWidth="1"/>
    <col min="11525" max="11525" width="12.42578125" customWidth="1"/>
    <col min="11777" max="11777" width="2.140625" customWidth="1"/>
    <col min="11778" max="11778" width="4.140625" customWidth="1"/>
    <col min="11779" max="11779" width="21" customWidth="1"/>
    <col min="11780" max="11780" width="37.5703125" customWidth="1"/>
    <col min="11781" max="11781" width="12.42578125" customWidth="1"/>
    <col min="12033" max="12033" width="2.140625" customWidth="1"/>
    <col min="12034" max="12034" width="4.140625" customWidth="1"/>
    <col min="12035" max="12035" width="21" customWidth="1"/>
    <col min="12036" max="12036" width="37.5703125" customWidth="1"/>
    <col min="12037" max="12037" width="12.42578125" customWidth="1"/>
    <col min="12289" max="12289" width="2.140625" customWidth="1"/>
    <col min="12290" max="12290" width="4.140625" customWidth="1"/>
    <col min="12291" max="12291" width="21" customWidth="1"/>
    <col min="12292" max="12292" width="37.5703125" customWidth="1"/>
    <col min="12293" max="12293" width="12.42578125" customWidth="1"/>
    <col min="12545" max="12545" width="2.140625" customWidth="1"/>
    <col min="12546" max="12546" width="4.140625" customWidth="1"/>
    <col min="12547" max="12547" width="21" customWidth="1"/>
    <col min="12548" max="12548" width="37.5703125" customWidth="1"/>
    <col min="12549" max="12549" width="12.42578125" customWidth="1"/>
    <col min="12801" max="12801" width="2.140625" customWidth="1"/>
    <col min="12802" max="12802" width="4.140625" customWidth="1"/>
    <col min="12803" max="12803" width="21" customWidth="1"/>
    <col min="12804" max="12804" width="37.5703125" customWidth="1"/>
    <col min="12805" max="12805" width="12.42578125" customWidth="1"/>
    <col min="13057" max="13057" width="2.140625" customWidth="1"/>
    <col min="13058" max="13058" width="4.140625" customWidth="1"/>
    <col min="13059" max="13059" width="21" customWidth="1"/>
    <col min="13060" max="13060" width="37.5703125" customWidth="1"/>
    <col min="13061" max="13061" width="12.42578125" customWidth="1"/>
    <col min="13313" max="13313" width="2.140625" customWidth="1"/>
    <col min="13314" max="13314" width="4.140625" customWidth="1"/>
    <col min="13315" max="13315" width="21" customWidth="1"/>
    <col min="13316" max="13316" width="37.5703125" customWidth="1"/>
    <col min="13317" max="13317" width="12.42578125" customWidth="1"/>
    <col min="13569" max="13569" width="2.140625" customWidth="1"/>
    <col min="13570" max="13570" width="4.140625" customWidth="1"/>
    <col min="13571" max="13571" width="21" customWidth="1"/>
    <col min="13572" max="13572" width="37.5703125" customWidth="1"/>
    <col min="13573" max="13573" width="12.42578125" customWidth="1"/>
    <col min="13825" max="13825" width="2.140625" customWidth="1"/>
    <col min="13826" max="13826" width="4.140625" customWidth="1"/>
    <col min="13827" max="13827" width="21" customWidth="1"/>
    <col min="13828" max="13828" width="37.5703125" customWidth="1"/>
    <col min="13829" max="13829" width="12.42578125" customWidth="1"/>
    <col min="14081" max="14081" width="2.140625" customWidth="1"/>
    <col min="14082" max="14082" width="4.140625" customWidth="1"/>
    <col min="14083" max="14083" width="21" customWidth="1"/>
    <col min="14084" max="14084" width="37.5703125" customWidth="1"/>
    <col min="14085" max="14085" width="12.42578125" customWidth="1"/>
    <col min="14337" max="14337" width="2.140625" customWidth="1"/>
    <col min="14338" max="14338" width="4.140625" customWidth="1"/>
    <col min="14339" max="14339" width="21" customWidth="1"/>
    <col min="14340" max="14340" width="37.5703125" customWidth="1"/>
    <col min="14341" max="14341" width="12.42578125" customWidth="1"/>
    <col min="14593" max="14593" width="2.140625" customWidth="1"/>
    <col min="14594" max="14594" width="4.140625" customWidth="1"/>
    <col min="14595" max="14595" width="21" customWidth="1"/>
    <col min="14596" max="14596" width="37.5703125" customWidth="1"/>
    <col min="14597" max="14597" width="12.42578125" customWidth="1"/>
    <col min="14849" max="14849" width="2.140625" customWidth="1"/>
    <col min="14850" max="14850" width="4.140625" customWidth="1"/>
    <col min="14851" max="14851" width="21" customWidth="1"/>
    <col min="14852" max="14852" width="37.5703125" customWidth="1"/>
    <col min="14853" max="14853" width="12.42578125" customWidth="1"/>
    <col min="15105" max="15105" width="2.140625" customWidth="1"/>
    <col min="15106" max="15106" width="4.140625" customWidth="1"/>
    <col min="15107" max="15107" width="21" customWidth="1"/>
    <col min="15108" max="15108" width="37.5703125" customWidth="1"/>
    <col min="15109" max="15109" width="12.42578125" customWidth="1"/>
    <col min="15361" max="15361" width="2.140625" customWidth="1"/>
    <col min="15362" max="15362" width="4.140625" customWidth="1"/>
    <col min="15363" max="15363" width="21" customWidth="1"/>
    <col min="15364" max="15364" width="37.5703125" customWidth="1"/>
    <col min="15365" max="15365" width="12.42578125" customWidth="1"/>
    <col min="15617" max="15617" width="2.140625" customWidth="1"/>
    <col min="15618" max="15618" width="4.140625" customWidth="1"/>
    <col min="15619" max="15619" width="21" customWidth="1"/>
    <col min="15620" max="15620" width="37.5703125" customWidth="1"/>
    <col min="15621" max="15621" width="12.42578125" customWidth="1"/>
    <col min="15873" max="15873" width="2.140625" customWidth="1"/>
    <col min="15874" max="15874" width="4.140625" customWidth="1"/>
    <col min="15875" max="15875" width="21" customWidth="1"/>
    <col min="15876" max="15876" width="37.5703125" customWidth="1"/>
    <col min="15877" max="15877" width="12.42578125" customWidth="1"/>
    <col min="16129" max="16129" width="2.140625" customWidth="1"/>
    <col min="16130" max="16130" width="4.140625" customWidth="1"/>
    <col min="16131" max="16131" width="21" customWidth="1"/>
    <col min="16132" max="16132" width="37.5703125" customWidth="1"/>
    <col min="16133" max="16133" width="12.42578125" customWidth="1"/>
  </cols>
  <sheetData>
    <row r="2" spans="2:196" s="23" customFormat="1" ht="12.75">
      <c r="D2" s="422" t="s">
        <v>247</v>
      </c>
      <c r="E2" s="422"/>
      <c r="F2" s="422"/>
      <c r="G2" s="422"/>
    </row>
    <row r="3" spans="2:196" s="23" customFormat="1" ht="12.75">
      <c r="D3" s="422" t="s">
        <v>248</v>
      </c>
      <c r="E3" s="422"/>
      <c r="F3" s="422"/>
      <c r="G3" s="422"/>
    </row>
    <row r="4" spans="2:196" s="23" customFormat="1" ht="12.75">
      <c r="C4" s="422" t="s">
        <v>544</v>
      </c>
      <c r="D4" s="422"/>
      <c r="E4" s="422"/>
      <c r="F4" s="422"/>
      <c r="G4" s="422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</row>
    <row r="5" spans="2:196" s="23" customFormat="1" ht="12.75">
      <c r="D5" s="422" t="s">
        <v>657</v>
      </c>
      <c r="E5" s="422"/>
      <c r="F5" s="422"/>
      <c r="G5" s="422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</row>
    <row r="6" spans="2:196" s="23" customFormat="1" ht="12.75">
      <c r="D6" s="319"/>
      <c r="E6" s="319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</row>
    <row r="7" spans="2:196" s="23" customFormat="1" ht="12.75">
      <c r="D7" s="319"/>
      <c r="E7" s="319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</row>
    <row r="8" spans="2:196" s="23" customFormat="1" ht="15.75">
      <c r="B8" s="421" t="s">
        <v>249</v>
      </c>
      <c r="C8" s="421"/>
      <c r="D8" s="421"/>
      <c r="E8" s="421"/>
      <c r="F8" s="421"/>
      <c r="G8" s="4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</row>
    <row r="9" spans="2:196" s="23" customFormat="1" ht="15.75">
      <c r="B9" s="421" t="s">
        <v>545</v>
      </c>
      <c r="C9" s="421"/>
      <c r="D9" s="421"/>
      <c r="E9" s="421"/>
      <c r="F9" s="421"/>
      <c r="G9" s="4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</row>
    <row r="10" spans="2:196" s="23" customFormat="1" ht="12.75">
      <c r="C10" s="427" t="s">
        <v>2</v>
      </c>
      <c r="D10" s="427"/>
      <c r="E10" s="427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</row>
    <row r="11" spans="2:196" s="23" customFormat="1" ht="12.75">
      <c r="C11" s="316"/>
      <c r="D11" s="316"/>
      <c r="E11" s="423" t="s">
        <v>250</v>
      </c>
      <c r="F11" s="423"/>
      <c r="G11" s="423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</row>
    <row r="12" spans="2:196" s="23" customFormat="1" ht="12.75">
      <c r="B12" s="428" t="s">
        <v>251</v>
      </c>
      <c r="C12" s="428" t="s">
        <v>252</v>
      </c>
      <c r="D12" s="429" t="s">
        <v>307</v>
      </c>
      <c r="E12" s="424" t="s">
        <v>253</v>
      </c>
      <c r="F12" s="425"/>
      <c r="G12" s="426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</row>
    <row r="13" spans="2:196" s="23" customFormat="1" ht="12.75">
      <c r="B13" s="428"/>
      <c r="C13" s="428"/>
      <c r="D13" s="429"/>
      <c r="E13" s="318" t="s">
        <v>546</v>
      </c>
      <c r="F13" s="318" t="s">
        <v>547</v>
      </c>
      <c r="G13" s="318" t="s">
        <v>548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</row>
    <row r="14" spans="2:196" s="23" customFormat="1" ht="12.75">
      <c r="B14" s="111">
        <v>1</v>
      </c>
      <c r="C14" s="111" t="s">
        <v>254</v>
      </c>
      <c r="D14" s="122" t="s">
        <v>255</v>
      </c>
      <c r="E14" s="123">
        <v>68950</v>
      </c>
      <c r="F14" s="346">
        <v>68950</v>
      </c>
      <c r="G14" s="346">
        <v>68950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</row>
    <row r="15" spans="2:196" s="23" customFormat="1" ht="24">
      <c r="B15" s="111">
        <v>2</v>
      </c>
      <c r="C15" s="111" t="s">
        <v>256</v>
      </c>
      <c r="D15" s="122" t="s">
        <v>257</v>
      </c>
      <c r="E15" s="124">
        <v>2500</v>
      </c>
      <c r="F15" s="346">
        <v>2500</v>
      </c>
      <c r="G15" s="346">
        <v>2500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</row>
    <row r="16" spans="2:196" s="23" customFormat="1" ht="12.75">
      <c r="B16" s="111">
        <v>3</v>
      </c>
      <c r="C16" s="111" t="s">
        <v>258</v>
      </c>
      <c r="D16" s="122" t="s">
        <v>259</v>
      </c>
      <c r="E16" s="124">
        <v>133</v>
      </c>
      <c r="F16" s="346">
        <v>133</v>
      </c>
      <c r="G16" s="346">
        <v>133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</row>
    <row r="17" spans="2:7" s="23" customFormat="1" ht="12.75">
      <c r="B17" s="111">
        <v>4</v>
      </c>
      <c r="C17" s="111" t="s">
        <v>260</v>
      </c>
      <c r="D17" s="122" t="s">
        <v>261</v>
      </c>
      <c r="E17" s="124">
        <v>1400</v>
      </c>
      <c r="F17" s="346">
        <v>1400</v>
      </c>
      <c r="G17" s="346">
        <v>1400</v>
      </c>
    </row>
    <row r="18" spans="2:7" s="23" customFormat="1" ht="12.75">
      <c r="B18" s="111">
        <v>5</v>
      </c>
      <c r="C18" s="111" t="s">
        <v>262</v>
      </c>
      <c r="D18" s="122" t="s">
        <v>263</v>
      </c>
      <c r="E18" s="124">
        <v>13551</v>
      </c>
      <c r="F18" s="346">
        <v>13551</v>
      </c>
      <c r="G18" s="346">
        <v>13551</v>
      </c>
    </row>
    <row r="19" spans="2:7" s="23" customFormat="1" ht="12.75">
      <c r="B19" s="111">
        <v>6</v>
      </c>
      <c r="C19" s="111" t="s">
        <v>549</v>
      </c>
      <c r="D19" s="122" t="s">
        <v>264</v>
      </c>
      <c r="E19" s="124">
        <v>3250</v>
      </c>
      <c r="F19" s="346">
        <v>3250</v>
      </c>
      <c r="G19" s="346">
        <v>3250</v>
      </c>
    </row>
    <row r="20" spans="2:7" s="23" customFormat="1" ht="12.75">
      <c r="B20" s="111"/>
      <c r="C20" s="111"/>
      <c r="D20" s="125" t="s">
        <v>265</v>
      </c>
      <c r="E20" s="126">
        <f>SUM(E21:E26)</f>
        <v>10414</v>
      </c>
      <c r="F20" s="126">
        <f>SUM(F21:F25)</f>
        <v>4345</v>
      </c>
      <c r="G20" s="126">
        <f>SUM(G21:G25)</f>
        <v>4345</v>
      </c>
    </row>
    <row r="21" spans="2:7" s="23" customFormat="1" ht="38.25">
      <c r="B21" s="111">
        <v>5</v>
      </c>
      <c r="C21" s="111" t="s">
        <v>550</v>
      </c>
      <c r="D21" s="127" t="s">
        <v>266</v>
      </c>
      <c r="E21" s="123">
        <v>280</v>
      </c>
      <c r="F21" s="346">
        <v>280</v>
      </c>
      <c r="G21" s="346">
        <v>280</v>
      </c>
    </row>
    <row r="22" spans="2:7" s="23" customFormat="1" ht="89.25">
      <c r="B22" s="111">
        <v>6</v>
      </c>
      <c r="C22" s="111" t="s">
        <v>551</v>
      </c>
      <c r="D22" s="127" t="s">
        <v>552</v>
      </c>
      <c r="E22" s="123">
        <v>15</v>
      </c>
      <c r="F22" s="346">
        <v>15</v>
      </c>
      <c r="G22" s="346">
        <v>15</v>
      </c>
    </row>
    <row r="23" spans="2:7" s="23" customFormat="1" ht="25.5">
      <c r="B23" s="111">
        <v>7</v>
      </c>
      <c r="C23" s="111" t="s">
        <v>553</v>
      </c>
      <c r="D23" s="127" t="s">
        <v>268</v>
      </c>
      <c r="E23" s="128">
        <v>4050</v>
      </c>
      <c r="F23" s="346">
        <v>4050</v>
      </c>
      <c r="G23" s="346">
        <v>4050</v>
      </c>
    </row>
    <row r="24" spans="2:7" s="23" customFormat="1" ht="25.5">
      <c r="B24" s="111">
        <v>8</v>
      </c>
      <c r="C24" s="111" t="s">
        <v>267</v>
      </c>
      <c r="D24" s="127" t="s">
        <v>269</v>
      </c>
      <c r="E24" s="347"/>
      <c r="F24" s="346"/>
      <c r="G24" s="346"/>
    </row>
    <row r="25" spans="2:7" s="23" customFormat="1" ht="25.5">
      <c r="B25" s="111">
        <v>9</v>
      </c>
      <c r="C25" s="111" t="s">
        <v>267</v>
      </c>
      <c r="D25" s="127" t="s">
        <v>270</v>
      </c>
      <c r="E25" s="347"/>
      <c r="F25" s="346"/>
      <c r="G25" s="346"/>
    </row>
    <row r="26" spans="2:7" s="23" customFormat="1" ht="25.5">
      <c r="B26" s="111">
        <v>10</v>
      </c>
      <c r="C26" s="111" t="s">
        <v>553</v>
      </c>
      <c r="D26" s="127" t="s">
        <v>554</v>
      </c>
      <c r="E26" s="128">
        <v>6069</v>
      </c>
      <c r="F26" s="346">
        <v>6069</v>
      </c>
      <c r="G26" s="346">
        <v>6069</v>
      </c>
    </row>
    <row r="27" spans="2:7" s="23" customFormat="1" ht="12.75">
      <c r="B27" s="111"/>
      <c r="C27" s="111"/>
      <c r="D27" s="129" t="s">
        <v>271</v>
      </c>
      <c r="E27" s="126">
        <f>SUM(E14:E20)</f>
        <v>100198</v>
      </c>
      <c r="F27" s="126">
        <f>SUM(F14:F23)</f>
        <v>98474</v>
      </c>
      <c r="G27" s="126">
        <f>SUM(G14:G23)</f>
        <v>98474</v>
      </c>
    </row>
    <row r="28" spans="2:7" s="23" customFormat="1" ht="12.75">
      <c r="B28" s="111"/>
      <c r="C28" s="111"/>
      <c r="D28" s="324"/>
      <c r="E28" s="126"/>
      <c r="F28" s="346"/>
      <c r="G28" s="346"/>
    </row>
    <row r="29" spans="2:7" s="23" customFormat="1" ht="29.1" customHeight="1">
      <c r="B29" s="111">
        <v>11</v>
      </c>
      <c r="C29" s="111" t="s">
        <v>272</v>
      </c>
      <c r="D29" s="130" t="s">
        <v>273</v>
      </c>
      <c r="E29" s="131">
        <v>135678</v>
      </c>
      <c r="F29" s="346">
        <v>124184</v>
      </c>
      <c r="G29" s="346">
        <v>117975</v>
      </c>
    </row>
    <row r="30" spans="2:7" s="23" customFormat="1" ht="17.25" customHeight="1">
      <c r="B30" s="111"/>
      <c r="C30" s="111"/>
      <c r="D30" s="130" t="s">
        <v>555</v>
      </c>
      <c r="E30" s="131">
        <v>4958</v>
      </c>
      <c r="F30" s="346">
        <v>0</v>
      </c>
      <c r="G30" s="346">
        <v>0</v>
      </c>
    </row>
    <row r="31" spans="2:7" s="23" customFormat="1" ht="12.75">
      <c r="B31" s="111">
        <v>12</v>
      </c>
      <c r="C31" s="111"/>
      <c r="D31" s="129" t="s">
        <v>274</v>
      </c>
      <c r="E31" s="131">
        <f>SUM(E33:E35)</f>
        <v>22767.739999999998</v>
      </c>
      <c r="F31" s="126">
        <f>SUM(F33:F35)</f>
        <v>7129.6</v>
      </c>
      <c r="G31" s="126">
        <f>SUM(G33:G35)</f>
        <v>7129.6</v>
      </c>
    </row>
    <row r="32" spans="2:7" s="23" customFormat="1" ht="12.75">
      <c r="B32" s="111"/>
      <c r="C32" s="111"/>
      <c r="D32" s="322" t="s">
        <v>275</v>
      </c>
      <c r="E32" s="124"/>
      <c r="F32" s="346"/>
      <c r="G32" s="346"/>
    </row>
    <row r="33" spans="2:8" s="23" customFormat="1" ht="89.25">
      <c r="B33" s="111" t="s">
        <v>2</v>
      </c>
      <c r="C33" s="132" t="s">
        <v>276</v>
      </c>
      <c r="D33" s="62" t="s">
        <v>556</v>
      </c>
      <c r="E33" s="139">
        <v>12900</v>
      </c>
      <c r="F33" s="346"/>
      <c r="G33" s="346"/>
    </row>
    <row r="34" spans="2:8" s="23" customFormat="1" ht="12.75">
      <c r="B34" s="111"/>
      <c r="C34" s="132"/>
      <c r="D34" s="62" t="s">
        <v>557</v>
      </c>
      <c r="E34" s="133">
        <v>1468.44</v>
      </c>
      <c r="F34" s="346"/>
      <c r="G34" s="346"/>
    </row>
    <row r="35" spans="2:8" s="23" customFormat="1" ht="25.5" customHeight="1">
      <c r="B35" s="111">
        <v>13</v>
      </c>
      <c r="C35" s="132" t="s">
        <v>276</v>
      </c>
      <c r="D35" s="134" t="s">
        <v>558</v>
      </c>
      <c r="E35" s="124">
        <v>8399.2999999999993</v>
      </c>
      <c r="F35" s="346">
        <v>7129.6</v>
      </c>
      <c r="G35" s="346">
        <v>7129.6</v>
      </c>
    </row>
    <row r="36" spans="2:8" s="23" customFormat="1" ht="12.75">
      <c r="B36" s="111">
        <v>14</v>
      </c>
      <c r="C36" s="111"/>
      <c r="D36" s="129" t="s">
        <v>277</v>
      </c>
      <c r="E36" s="131">
        <f>SUM(E38:E47,E49:E54,E55)</f>
        <v>535367.65700000012</v>
      </c>
      <c r="F36" s="126">
        <f>SUM(F38:F54)</f>
        <v>525043.81900000013</v>
      </c>
      <c r="G36" s="126">
        <f>SUM(G38:G54)</f>
        <v>521748.81900000008</v>
      </c>
    </row>
    <row r="37" spans="2:8" s="23" customFormat="1" ht="12.75">
      <c r="B37" s="111"/>
      <c r="C37" s="111"/>
      <c r="D37" s="135" t="s">
        <v>275</v>
      </c>
      <c r="E37" s="124"/>
      <c r="F37" s="346"/>
      <c r="G37" s="346"/>
    </row>
    <row r="38" spans="2:8" s="23" customFormat="1" ht="12.75">
      <c r="B38" s="111"/>
      <c r="C38" s="111" t="s">
        <v>278</v>
      </c>
      <c r="D38" s="102" t="s">
        <v>279</v>
      </c>
      <c r="E38" s="124">
        <v>372294</v>
      </c>
      <c r="F38" s="124">
        <v>372294</v>
      </c>
      <c r="G38" s="124">
        <v>372294</v>
      </c>
    </row>
    <row r="39" spans="2:8" s="23" customFormat="1" ht="12.75">
      <c r="B39" s="111"/>
      <c r="C39" s="111" t="s">
        <v>278</v>
      </c>
      <c r="D39" s="102" t="s">
        <v>280</v>
      </c>
      <c r="E39" s="124">
        <v>73971.199999999997</v>
      </c>
      <c r="F39" s="124">
        <v>73971.199999999997</v>
      </c>
      <c r="G39" s="124">
        <v>73971.199999999997</v>
      </c>
    </row>
    <row r="40" spans="2:8" s="23" customFormat="1" ht="12.75">
      <c r="B40" s="111"/>
      <c r="C40" s="111" t="s">
        <v>281</v>
      </c>
      <c r="D40" s="102" t="s">
        <v>282</v>
      </c>
      <c r="E40" s="139">
        <v>3564.4580000000001</v>
      </c>
      <c r="F40" s="346">
        <v>3015</v>
      </c>
      <c r="G40" s="346">
        <v>3015</v>
      </c>
      <c r="H40" s="23" t="s">
        <v>2</v>
      </c>
    </row>
    <row r="41" spans="2:8" s="23" customFormat="1" ht="20.25" customHeight="1">
      <c r="B41" s="111"/>
      <c r="C41" s="111" t="s">
        <v>283</v>
      </c>
      <c r="D41" s="348" t="s">
        <v>559</v>
      </c>
      <c r="E41" s="139">
        <v>2359.3679999999999</v>
      </c>
      <c r="F41" s="139">
        <v>2359.3679999999999</v>
      </c>
      <c r="G41" s="139">
        <v>2359.3679999999999</v>
      </c>
    </row>
    <row r="42" spans="2:8" s="23" customFormat="1" ht="45">
      <c r="B42" s="111"/>
      <c r="C42" s="132" t="s">
        <v>294</v>
      </c>
      <c r="D42" s="136" t="s">
        <v>560</v>
      </c>
      <c r="E42" s="139">
        <v>3521.78</v>
      </c>
      <c r="F42" s="346">
        <v>2656.4</v>
      </c>
      <c r="G42" s="346">
        <v>2656.4</v>
      </c>
    </row>
    <row r="43" spans="2:8" s="23" customFormat="1" ht="22.5">
      <c r="B43" s="111"/>
      <c r="C43" s="132" t="s">
        <v>561</v>
      </c>
      <c r="D43" s="136" t="s">
        <v>562</v>
      </c>
      <c r="E43" s="139">
        <v>147.851</v>
      </c>
      <c r="F43" s="139">
        <v>147.851</v>
      </c>
      <c r="G43" s="139">
        <v>147.851</v>
      </c>
    </row>
    <row r="44" spans="2:8" s="23" customFormat="1" ht="45">
      <c r="B44" s="111"/>
      <c r="C44" s="132" t="s">
        <v>278</v>
      </c>
      <c r="D44" s="136" t="s">
        <v>563</v>
      </c>
      <c r="E44" s="139">
        <v>100</v>
      </c>
      <c r="F44" s="139">
        <v>100</v>
      </c>
      <c r="G44" s="139">
        <v>100</v>
      </c>
    </row>
    <row r="45" spans="2:8" s="23" customFormat="1" ht="33.75">
      <c r="B45" s="111"/>
      <c r="C45" s="111" t="s">
        <v>284</v>
      </c>
      <c r="D45" s="136" t="s">
        <v>285</v>
      </c>
      <c r="E45" s="133">
        <v>7</v>
      </c>
      <c r="F45" s="346">
        <v>7</v>
      </c>
      <c r="G45" s="346">
        <v>7</v>
      </c>
    </row>
    <row r="46" spans="2:8" s="23" customFormat="1" ht="12.75">
      <c r="B46" s="111"/>
      <c r="C46" s="111" t="s">
        <v>286</v>
      </c>
      <c r="D46" s="136" t="s">
        <v>287</v>
      </c>
      <c r="E46" s="133">
        <v>1564</v>
      </c>
      <c r="F46" s="133">
        <v>1564</v>
      </c>
      <c r="G46" s="133">
        <v>1564</v>
      </c>
    </row>
    <row r="47" spans="2:8" s="23" customFormat="1" ht="45">
      <c r="B47" s="111"/>
      <c r="C47" s="111" t="s">
        <v>284</v>
      </c>
      <c r="D47" s="136" t="s">
        <v>288</v>
      </c>
      <c r="E47" s="133">
        <v>74807</v>
      </c>
      <c r="F47" s="346">
        <v>65898</v>
      </c>
      <c r="G47" s="346">
        <v>62603</v>
      </c>
    </row>
    <row r="48" spans="2:8" s="23" customFormat="1" ht="12.75">
      <c r="B48" s="111"/>
      <c r="C48" s="111"/>
      <c r="D48" s="136" t="s">
        <v>564</v>
      </c>
      <c r="E48" s="133">
        <v>5441</v>
      </c>
      <c r="F48" s="346"/>
      <c r="G48" s="346"/>
    </row>
    <row r="49" spans="2:7" s="23" customFormat="1" ht="33.75">
      <c r="B49" s="111"/>
      <c r="C49" s="111" t="s">
        <v>289</v>
      </c>
      <c r="D49" s="136" t="s">
        <v>290</v>
      </c>
      <c r="E49" s="133">
        <v>1596</v>
      </c>
      <c r="F49" s="133">
        <v>1596</v>
      </c>
      <c r="G49" s="133">
        <v>1596</v>
      </c>
    </row>
    <row r="50" spans="2:7" s="23" customFormat="1" ht="33.75">
      <c r="B50" s="111"/>
      <c r="C50" s="111" t="s">
        <v>278</v>
      </c>
      <c r="D50" s="136" t="s">
        <v>291</v>
      </c>
      <c r="E50" s="133">
        <v>404</v>
      </c>
      <c r="F50" s="133">
        <v>404</v>
      </c>
      <c r="G50" s="133">
        <v>404</v>
      </c>
    </row>
    <row r="51" spans="2:7" s="23" customFormat="1" ht="33.75">
      <c r="B51" s="111"/>
      <c r="C51" s="111" t="s">
        <v>278</v>
      </c>
      <c r="D51" s="136" t="s">
        <v>292</v>
      </c>
      <c r="E51" s="133">
        <v>674</v>
      </c>
      <c r="F51" s="133">
        <v>674</v>
      </c>
      <c r="G51" s="133">
        <v>674</v>
      </c>
    </row>
    <row r="52" spans="2:7" s="23" customFormat="1" ht="33.75">
      <c r="B52" s="111"/>
      <c r="C52" s="111" t="s">
        <v>284</v>
      </c>
      <c r="D52" s="136" t="s">
        <v>293</v>
      </c>
      <c r="E52" s="133">
        <v>357</v>
      </c>
      <c r="F52" s="133">
        <v>357</v>
      </c>
      <c r="G52" s="133">
        <v>357</v>
      </c>
    </row>
    <row r="53" spans="2:7" s="23" customFormat="1" ht="33.75">
      <c r="B53" s="111"/>
      <c r="C53" s="137" t="s">
        <v>294</v>
      </c>
      <c r="D53" s="136" t="s">
        <v>295</v>
      </c>
      <c r="E53" s="133"/>
      <c r="F53" s="346"/>
      <c r="G53" s="346"/>
    </row>
    <row r="54" spans="2:7" s="23" customFormat="1" ht="45">
      <c r="B54" s="111"/>
      <c r="C54" s="111" t="s">
        <v>296</v>
      </c>
      <c r="D54" s="136" t="s">
        <v>297</v>
      </c>
      <c r="E54" s="133"/>
      <c r="F54" s="346"/>
      <c r="G54" s="346"/>
    </row>
    <row r="55" spans="2:7" s="23" customFormat="1" ht="12.75">
      <c r="B55" s="111">
        <v>15</v>
      </c>
      <c r="C55" s="111"/>
      <c r="D55" s="138" t="s">
        <v>565</v>
      </c>
      <c r="E55" s="126">
        <f>E56</f>
        <v>0</v>
      </c>
      <c r="F55" s="126">
        <f>F56</f>
        <v>0</v>
      </c>
      <c r="G55" s="126">
        <f>G56</f>
        <v>0</v>
      </c>
    </row>
    <row r="56" spans="2:7" s="23" customFormat="1" ht="22.5">
      <c r="B56" s="111" t="s">
        <v>2</v>
      </c>
      <c r="C56" s="111" t="s">
        <v>299</v>
      </c>
      <c r="D56" s="136" t="s">
        <v>300</v>
      </c>
      <c r="E56" s="133">
        <v>0</v>
      </c>
      <c r="F56" s="346"/>
      <c r="G56" s="346"/>
    </row>
    <row r="57" spans="2:7" s="23" customFormat="1" ht="12.75">
      <c r="B57" s="111"/>
      <c r="C57" s="111"/>
      <c r="D57" s="103" t="s">
        <v>301</v>
      </c>
      <c r="E57" s="131">
        <f>SUM(E27,E29,E31,E36,E55)</f>
        <v>794011.39700000011</v>
      </c>
      <c r="F57" s="126">
        <f>SUM(F27,F29,F31,F36,F55)</f>
        <v>754831.41900000011</v>
      </c>
      <c r="G57" s="126">
        <f>SUM(G27,G29,G31,G36,G55)</f>
        <v>745327.41900000011</v>
      </c>
    </row>
    <row r="58" spans="2:7" s="23" customFormat="1" ht="12.75"/>
    <row r="59" spans="2:7" s="23" customFormat="1" ht="12.75"/>
    <row r="60" spans="2:7" s="23" customFormat="1" ht="12.75">
      <c r="E60" s="140">
        <f>E57-'[1]ВСРБМР 8'!G181/1000</f>
        <v>0</v>
      </c>
    </row>
    <row r="61" spans="2:7" s="23" customFormat="1" ht="12.75">
      <c r="E61" s="141">
        <f>E36-'[1]межбюд трансф 6'!B20</f>
        <v>0</v>
      </c>
    </row>
    <row r="62" spans="2:7" s="23" customFormat="1" ht="12.75">
      <c r="E62" s="142">
        <f>E57-E31-E29-E27-'[1]межбюд трансф 6'!B20</f>
        <v>0</v>
      </c>
    </row>
    <row r="63" spans="2:7" s="23" customFormat="1" ht="12.75"/>
    <row r="64" spans="2:7" s="23" customFormat="1" ht="12.75"/>
    <row r="65" s="23" customFormat="1" ht="12.75"/>
    <row r="66" s="23" customFormat="1" ht="12.75"/>
    <row r="67" s="23" customFormat="1" ht="12.75"/>
    <row r="68" s="23" customFormat="1" ht="12.75"/>
    <row r="69" s="23" customFormat="1" ht="12.75"/>
    <row r="70" s="23" customFormat="1" ht="12.75"/>
    <row r="71" s="23" customFormat="1" ht="12.75"/>
    <row r="72" s="23" customFormat="1" ht="12.75"/>
    <row r="73" s="23" customFormat="1" ht="12.75"/>
    <row r="74" s="23" customFormat="1" ht="12.75"/>
    <row r="75" s="23" customFormat="1" ht="12.75"/>
    <row r="76" s="23" customFormat="1" ht="12.75"/>
    <row r="77" s="23" customFormat="1" ht="12.75"/>
    <row r="78" s="23" customFormat="1" ht="12.75"/>
    <row r="79" s="23" customFormat="1" ht="12.75"/>
    <row r="80" s="23" customFormat="1" ht="12.75"/>
    <row r="81" s="23" customFormat="1" ht="12.75"/>
    <row r="82" s="23" customFormat="1" ht="12.75"/>
    <row r="83" s="23" customFormat="1" ht="12.75"/>
    <row r="84" s="23" customFormat="1" ht="12.75"/>
    <row r="85" s="23" customFormat="1" ht="12.75"/>
    <row r="86" s="23" customFormat="1" ht="12.75"/>
    <row r="87" s="23" customFormat="1" ht="12.75"/>
    <row r="88" s="23" customFormat="1" ht="12.75"/>
    <row r="89" s="23" customFormat="1" ht="12.75"/>
    <row r="90" s="23" customFormat="1" ht="12.75"/>
    <row r="91" s="23" customFormat="1" ht="12.75"/>
    <row r="92" s="23" customFormat="1" ht="12.75"/>
    <row r="93" s="23" customFormat="1" ht="12.75"/>
    <row r="94" s="23" customFormat="1" ht="12.75"/>
    <row r="95" s="23" customFormat="1" ht="12.75"/>
    <row r="96" s="23" customFormat="1" ht="12.75"/>
    <row r="97" s="23" customFormat="1" ht="12.75"/>
    <row r="98" s="23" customFormat="1" ht="12.75"/>
    <row r="99" s="23" customFormat="1" ht="12.75"/>
    <row r="100" s="23" customFormat="1" ht="12.75"/>
    <row r="101" s="23" customFormat="1" ht="12.75"/>
    <row r="102" s="23" customFormat="1" ht="12.75"/>
    <row r="103" s="23" customFormat="1" ht="12.75"/>
    <row r="104" s="23" customFormat="1" ht="12.75"/>
    <row r="105" s="23" customFormat="1" ht="12.75"/>
    <row r="106" s="23" customFormat="1" ht="12.75"/>
    <row r="107" s="23" customFormat="1" ht="12.75"/>
    <row r="108" s="23" customFormat="1" ht="12.75"/>
    <row r="109" s="23" customFormat="1" ht="12.75"/>
    <row r="110" s="23" customFormat="1" ht="12.75"/>
    <row r="111" s="23" customFormat="1" ht="12.75"/>
    <row r="112" s="23" customFormat="1" ht="12.75"/>
    <row r="113" s="23" customFormat="1" ht="12.75"/>
    <row r="114" s="23" customFormat="1" ht="12.75"/>
    <row r="115" s="23" customFormat="1" ht="12.75"/>
    <row r="116" s="23" customFormat="1" ht="12.75"/>
    <row r="117" s="23" customFormat="1" ht="12.75"/>
    <row r="118" s="23" customFormat="1" ht="12.75"/>
    <row r="119" s="23" customFormat="1" ht="12.75"/>
    <row r="120" s="23" customFormat="1" ht="12.75"/>
    <row r="121" s="23" customFormat="1" ht="12.75"/>
    <row r="122" s="23" customFormat="1" ht="12.75"/>
    <row r="123" s="23" customFormat="1" ht="12.75"/>
    <row r="124" s="23" customFormat="1" ht="12.75"/>
    <row r="125" s="23" customFormat="1" ht="12.75"/>
    <row r="126" s="23" customFormat="1" ht="12.75"/>
    <row r="127" s="23" customFormat="1" ht="12.75"/>
    <row r="128" s="23" customFormat="1" ht="12.75"/>
    <row r="129" s="23" customFormat="1" ht="12.75"/>
    <row r="130" s="23" customFormat="1" ht="12.75"/>
    <row r="131" s="23" customFormat="1" ht="12.75"/>
    <row r="132" s="23" customFormat="1" ht="12.75"/>
    <row r="133" s="23" customFormat="1" ht="12.75"/>
    <row r="134" s="23" customFormat="1" ht="12.75"/>
    <row r="135" s="23" customFormat="1" ht="12.75"/>
    <row r="136" s="23" customFormat="1" ht="12.75"/>
    <row r="137" s="23" customFormat="1" ht="12.75"/>
    <row r="138" s="23" customFormat="1" ht="12.75"/>
    <row r="139" s="23" customFormat="1" ht="12.75"/>
    <row r="140" s="23" customFormat="1" ht="12.75"/>
    <row r="141" s="23" customFormat="1" ht="12.75"/>
    <row r="142" s="23" customFormat="1" ht="12.75"/>
    <row r="143" s="23" customFormat="1" ht="12.75"/>
  </sheetData>
  <mergeCells count="12">
    <mergeCell ref="E11:G11"/>
    <mergeCell ref="E12:G12"/>
    <mergeCell ref="C10:E10"/>
    <mergeCell ref="B12:B13"/>
    <mergeCell ref="C12:C13"/>
    <mergeCell ref="D12:D13"/>
    <mergeCell ref="B9:G9"/>
    <mergeCell ref="D2:G2"/>
    <mergeCell ref="D3:G3"/>
    <mergeCell ref="C4:G4"/>
    <mergeCell ref="D5:G5"/>
    <mergeCell ref="B8:G8"/>
  </mergeCells>
  <pageMargins left="0.37" right="0.27" top="0.75" bottom="0.51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E22"/>
  <sheetViews>
    <sheetView workbookViewId="0">
      <selection activeCell="B6" sqref="B6:E6"/>
    </sheetView>
  </sheetViews>
  <sheetFormatPr defaultRowHeight="15"/>
  <cols>
    <col min="1" max="1" width="6.5703125" customWidth="1"/>
    <col min="2" max="2" width="58.85546875" customWidth="1"/>
    <col min="3" max="3" width="11.85546875" customWidth="1"/>
    <col min="257" max="257" width="6.5703125" customWidth="1"/>
    <col min="258" max="258" width="58.85546875" customWidth="1"/>
    <col min="259" max="259" width="11.85546875" customWidth="1"/>
    <col min="513" max="513" width="6.5703125" customWidth="1"/>
    <col min="514" max="514" width="58.85546875" customWidth="1"/>
    <col min="515" max="515" width="11.85546875" customWidth="1"/>
    <col min="769" max="769" width="6.5703125" customWidth="1"/>
    <col min="770" max="770" width="58.85546875" customWidth="1"/>
    <col min="771" max="771" width="11.85546875" customWidth="1"/>
    <col min="1025" max="1025" width="6.5703125" customWidth="1"/>
    <col min="1026" max="1026" width="58.85546875" customWidth="1"/>
    <col min="1027" max="1027" width="11.85546875" customWidth="1"/>
    <col min="1281" max="1281" width="6.5703125" customWidth="1"/>
    <col min="1282" max="1282" width="58.85546875" customWidth="1"/>
    <col min="1283" max="1283" width="11.85546875" customWidth="1"/>
    <col min="1537" max="1537" width="6.5703125" customWidth="1"/>
    <col min="1538" max="1538" width="58.85546875" customWidth="1"/>
    <col min="1539" max="1539" width="11.85546875" customWidth="1"/>
    <col min="1793" max="1793" width="6.5703125" customWidth="1"/>
    <col min="1794" max="1794" width="58.85546875" customWidth="1"/>
    <col min="1795" max="1795" width="11.85546875" customWidth="1"/>
    <col min="2049" max="2049" width="6.5703125" customWidth="1"/>
    <col min="2050" max="2050" width="58.85546875" customWidth="1"/>
    <col min="2051" max="2051" width="11.85546875" customWidth="1"/>
    <col min="2305" max="2305" width="6.5703125" customWidth="1"/>
    <col min="2306" max="2306" width="58.85546875" customWidth="1"/>
    <col min="2307" max="2307" width="11.85546875" customWidth="1"/>
    <col min="2561" max="2561" width="6.5703125" customWidth="1"/>
    <col min="2562" max="2562" width="58.85546875" customWidth="1"/>
    <col min="2563" max="2563" width="11.85546875" customWidth="1"/>
    <col min="2817" max="2817" width="6.5703125" customWidth="1"/>
    <col min="2818" max="2818" width="58.85546875" customWidth="1"/>
    <col min="2819" max="2819" width="11.85546875" customWidth="1"/>
    <col min="3073" max="3073" width="6.5703125" customWidth="1"/>
    <col min="3074" max="3074" width="58.85546875" customWidth="1"/>
    <col min="3075" max="3075" width="11.85546875" customWidth="1"/>
    <col min="3329" max="3329" width="6.5703125" customWidth="1"/>
    <col min="3330" max="3330" width="58.85546875" customWidth="1"/>
    <col min="3331" max="3331" width="11.85546875" customWidth="1"/>
    <col min="3585" max="3585" width="6.5703125" customWidth="1"/>
    <col min="3586" max="3586" width="58.85546875" customWidth="1"/>
    <col min="3587" max="3587" width="11.85546875" customWidth="1"/>
    <col min="3841" max="3841" width="6.5703125" customWidth="1"/>
    <col min="3842" max="3842" width="58.85546875" customWidth="1"/>
    <col min="3843" max="3843" width="11.85546875" customWidth="1"/>
    <col min="4097" max="4097" width="6.5703125" customWidth="1"/>
    <col min="4098" max="4098" width="58.85546875" customWidth="1"/>
    <col min="4099" max="4099" width="11.85546875" customWidth="1"/>
    <col min="4353" max="4353" width="6.5703125" customWidth="1"/>
    <col min="4354" max="4354" width="58.85546875" customWidth="1"/>
    <col min="4355" max="4355" width="11.85546875" customWidth="1"/>
    <col min="4609" max="4609" width="6.5703125" customWidth="1"/>
    <col min="4610" max="4610" width="58.85546875" customWidth="1"/>
    <col min="4611" max="4611" width="11.85546875" customWidth="1"/>
    <col min="4865" max="4865" width="6.5703125" customWidth="1"/>
    <col min="4866" max="4866" width="58.85546875" customWidth="1"/>
    <col min="4867" max="4867" width="11.85546875" customWidth="1"/>
    <col min="5121" max="5121" width="6.5703125" customWidth="1"/>
    <col min="5122" max="5122" width="58.85546875" customWidth="1"/>
    <col min="5123" max="5123" width="11.85546875" customWidth="1"/>
    <col min="5377" max="5377" width="6.5703125" customWidth="1"/>
    <col min="5378" max="5378" width="58.85546875" customWidth="1"/>
    <col min="5379" max="5379" width="11.85546875" customWidth="1"/>
    <col min="5633" max="5633" width="6.5703125" customWidth="1"/>
    <col min="5634" max="5634" width="58.85546875" customWidth="1"/>
    <col min="5635" max="5635" width="11.85546875" customWidth="1"/>
    <col min="5889" max="5889" width="6.5703125" customWidth="1"/>
    <col min="5890" max="5890" width="58.85546875" customWidth="1"/>
    <col min="5891" max="5891" width="11.85546875" customWidth="1"/>
    <col min="6145" max="6145" width="6.5703125" customWidth="1"/>
    <col min="6146" max="6146" width="58.85546875" customWidth="1"/>
    <col min="6147" max="6147" width="11.85546875" customWidth="1"/>
    <col min="6401" max="6401" width="6.5703125" customWidth="1"/>
    <col min="6402" max="6402" width="58.85546875" customWidth="1"/>
    <col min="6403" max="6403" width="11.85546875" customWidth="1"/>
    <col min="6657" max="6657" width="6.5703125" customWidth="1"/>
    <col min="6658" max="6658" width="58.85546875" customWidth="1"/>
    <col min="6659" max="6659" width="11.85546875" customWidth="1"/>
    <col min="6913" max="6913" width="6.5703125" customWidth="1"/>
    <col min="6914" max="6914" width="58.85546875" customWidth="1"/>
    <col min="6915" max="6915" width="11.85546875" customWidth="1"/>
    <col min="7169" max="7169" width="6.5703125" customWidth="1"/>
    <col min="7170" max="7170" width="58.85546875" customWidth="1"/>
    <col min="7171" max="7171" width="11.85546875" customWidth="1"/>
    <col min="7425" max="7425" width="6.5703125" customWidth="1"/>
    <col min="7426" max="7426" width="58.85546875" customWidth="1"/>
    <col min="7427" max="7427" width="11.85546875" customWidth="1"/>
    <col min="7681" max="7681" width="6.5703125" customWidth="1"/>
    <col min="7682" max="7682" width="58.85546875" customWidth="1"/>
    <col min="7683" max="7683" width="11.85546875" customWidth="1"/>
    <col min="7937" max="7937" width="6.5703125" customWidth="1"/>
    <col min="7938" max="7938" width="58.85546875" customWidth="1"/>
    <col min="7939" max="7939" width="11.85546875" customWidth="1"/>
    <col min="8193" max="8193" width="6.5703125" customWidth="1"/>
    <col min="8194" max="8194" width="58.85546875" customWidth="1"/>
    <col min="8195" max="8195" width="11.85546875" customWidth="1"/>
    <col min="8449" max="8449" width="6.5703125" customWidth="1"/>
    <col min="8450" max="8450" width="58.85546875" customWidth="1"/>
    <col min="8451" max="8451" width="11.85546875" customWidth="1"/>
    <col min="8705" max="8705" width="6.5703125" customWidth="1"/>
    <col min="8706" max="8706" width="58.85546875" customWidth="1"/>
    <col min="8707" max="8707" width="11.85546875" customWidth="1"/>
    <col min="8961" max="8961" width="6.5703125" customWidth="1"/>
    <col min="8962" max="8962" width="58.85546875" customWidth="1"/>
    <col min="8963" max="8963" width="11.85546875" customWidth="1"/>
    <col min="9217" max="9217" width="6.5703125" customWidth="1"/>
    <col min="9218" max="9218" width="58.85546875" customWidth="1"/>
    <col min="9219" max="9219" width="11.85546875" customWidth="1"/>
    <col min="9473" max="9473" width="6.5703125" customWidth="1"/>
    <col min="9474" max="9474" width="58.85546875" customWidth="1"/>
    <col min="9475" max="9475" width="11.85546875" customWidth="1"/>
    <col min="9729" max="9729" width="6.5703125" customWidth="1"/>
    <col min="9730" max="9730" width="58.85546875" customWidth="1"/>
    <col min="9731" max="9731" width="11.85546875" customWidth="1"/>
    <col min="9985" max="9985" width="6.5703125" customWidth="1"/>
    <col min="9986" max="9986" width="58.85546875" customWidth="1"/>
    <col min="9987" max="9987" width="11.85546875" customWidth="1"/>
    <col min="10241" max="10241" width="6.5703125" customWidth="1"/>
    <col min="10242" max="10242" width="58.85546875" customWidth="1"/>
    <col min="10243" max="10243" width="11.85546875" customWidth="1"/>
    <col min="10497" max="10497" width="6.5703125" customWidth="1"/>
    <col min="10498" max="10498" width="58.85546875" customWidth="1"/>
    <col min="10499" max="10499" width="11.85546875" customWidth="1"/>
    <col min="10753" max="10753" width="6.5703125" customWidth="1"/>
    <col min="10754" max="10754" width="58.85546875" customWidth="1"/>
    <col min="10755" max="10755" width="11.85546875" customWidth="1"/>
    <col min="11009" max="11009" width="6.5703125" customWidth="1"/>
    <col min="11010" max="11010" width="58.85546875" customWidth="1"/>
    <col min="11011" max="11011" width="11.85546875" customWidth="1"/>
    <col min="11265" max="11265" width="6.5703125" customWidth="1"/>
    <col min="11266" max="11266" width="58.85546875" customWidth="1"/>
    <col min="11267" max="11267" width="11.85546875" customWidth="1"/>
    <col min="11521" max="11521" width="6.5703125" customWidth="1"/>
    <col min="11522" max="11522" width="58.85546875" customWidth="1"/>
    <col min="11523" max="11523" width="11.85546875" customWidth="1"/>
    <col min="11777" max="11777" width="6.5703125" customWidth="1"/>
    <col min="11778" max="11778" width="58.85546875" customWidth="1"/>
    <col min="11779" max="11779" width="11.85546875" customWidth="1"/>
    <col min="12033" max="12033" width="6.5703125" customWidth="1"/>
    <col min="12034" max="12034" width="58.85546875" customWidth="1"/>
    <col min="12035" max="12035" width="11.85546875" customWidth="1"/>
    <col min="12289" max="12289" width="6.5703125" customWidth="1"/>
    <col min="12290" max="12290" width="58.85546875" customWidth="1"/>
    <col min="12291" max="12291" width="11.85546875" customWidth="1"/>
    <col min="12545" max="12545" width="6.5703125" customWidth="1"/>
    <col min="12546" max="12546" width="58.85546875" customWidth="1"/>
    <col min="12547" max="12547" width="11.85546875" customWidth="1"/>
    <col min="12801" max="12801" width="6.5703125" customWidth="1"/>
    <col min="12802" max="12802" width="58.85546875" customWidth="1"/>
    <col min="12803" max="12803" width="11.85546875" customWidth="1"/>
    <col min="13057" max="13057" width="6.5703125" customWidth="1"/>
    <col min="13058" max="13058" width="58.85546875" customWidth="1"/>
    <col min="13059" max="13059" width="11.85546875" customWidth="1"/>
    <col min="13313" max="13313" width="6.5703125" customWidth="1"/>
    <col min="13314" max="13314" width="58.85546875" customWidth="1"/>
    <col min="13315" max="13315" width="11.85546875" customWidth="1"/>
    <col min="13569" max="13569" width="6.5703125" customWidth="1"/>
    <col min="13570" max="13570" width="58.85546875" customWidth="1"/>
    <col min="13571" max="13571" width="11.85546875" customWidth="1"/>
    <col min="13825" max="13825" width="6.5703125" customWidth="1"/>
    <col min="13826" max="13826" width="58.85546875" customWidth="1"/>
    <col min="13827" max="13827" width="11.85546875" customWidth="1"/>
    <col min="14081" max="14081" width="6.5703125" customWidth="1"/>
    <col min="14082" max="14082" width="58.85546875" customWidth="1"/>
    <col min="14083" max="14083" width="11.85546875" customWidth="1"/>
    <col min="14337" max="14337" width="6.5703125" customWidth="1"/>
    <col min="14338" max="14338" width="58.85546875" customWidth="1"/>
    <col min="14339" max="14339" width="11.85546875" customWidth="1"/>
    <col min="14593" max="14593" width="6.5703125" customWidth="1"/>
    <col min="14594" max="14594" width="58.85546875" customWidth="1"/>
    <col min="14595" max="14595" width="11.85546875" customWidth="1"/>
    <col min="14849" max="14849" width="6.5703125" customWidth="1"/>
    <col min="14850" max="14850" width="58.85546875" customWidth="1"/>
    <col min="14851" max="14851" width="11.85546875" customWidth="1"/>
    <col min="15105" max="15105" width="6.5703125" customWidth="1"/>
    <col min="15106" max="15106" width="58.85546875" customWidth="1"/>
    <col min="15107" max="15107" width="11.85546875" customWidth="1"/>
    <col min="15361" max="15361" width="6.5703125" customWidth="1"/>
    <col min="15362" max="15362" width="58.85546875" customWidth="1"/>
    <col min="15363" max="15363" width="11.85546875" customWidth="1"/>
    <col min="15617" max="15617" width="6.5703125" customWidth="1"/>
    <col min="15618" max="15618" width="58.85546875" customWidth="1"/>
    <col min="15619" max="15619" width="11.85546875" customWidth="1"/>
    <col min="15873" max="15873" width="6.5703125" customWidth="1"/>
    <col min="15874" max="15874" width="58.85546875" customWidth="1"/>
    <col min="15875" max="15875" width="11.85546875" customWidth="1"/>
    <col min="16129" max="16129" width="6.5703125" customWidth="1"/>
    <col min="16130" max="16130" width="58.85546875" customWidth="1"/>
    <col min="16131" max="16131" width="11.85546875" customWidth="1"/>
  </cols>
  <sheetData>
    <row r="1" spans="1:5">
      <c r="B1" s="195"/>
    </row>
    <row r="2" spans="1:5">
      <c r="B2" s="486" t="s">
        <v>371</v>
      </c>
      <c r="C2" s="486"/>
      <c r="D2" s="486"/>
      <c r="E2" s="486"/>
    </row>
    <row r="3" spans="1:5">
      <c r="B3" s="486" t="s">
        <v>361</v>
      </c>
      <c r="C3" s="486"/>
      <c r="D3" s="486"/>
      <c r="E3" s="486"/>
    </row>
    <row r="4" spans="1:5">
      <c r="B4" s="486" t="s">
        <v>652</v>
      </c>
      <c r="C4" s="486"/>
      <c r="D4" s="486"/>
      <c r="E4" s="486"/>
    </row>
    <row r="5" spans="1:5">
      <c r="B5" s="486" t="s">
        <v>591</v>
      </c>
      <c r="C5" s="486"/>
      <c r="D5" s="486"/>
      <c r="E5" s="486"/>
    </row>
    <row r="6" spans="1:5">
      <c r="B6" s="486" t="s">
        <v>665</v>
      </c>
      <c r="C6" s="486"/>
      <c r="D6" s="486"/>
      <c r="E6" s="486"/>
    </row>
    <row r="8" spans="1:5">
      <c r="A8" s="488" t="s">
        <v>372</v>
      </c>
      <c r="B8" s="488"/>
      <c r="C8" s="488"/>
      <c r="D8" s="488"/>
      <c r="E8" s="488"/>
    </row>
    <row r="9" spans="1:5">
      <c r="A9" s="488" t="s">
        <v>373</v>
      </c>
      <c r="B9" s="488"/>
      <c r="C9" s="488"/>
      <c r="D9" s="488"/>
      <c r="E9" s="488"/>
    </row>
    <row r="10" spans="1:5">
      <c r="A10" s="488" t="s">
        <v>592</v>
      </c>
      <c r="B10" s="488"/>
      <c r="C10" s="488"/>
      <c r="D10" s="488"/>
      <c r="E10" s="488"/>
    </row>
    <row r="11" spans="1:5" ht="15.75">
      <c r="A11" s="196"/>
      <c r="B11" s="196"/>
      <c r="C11" s="196"/>
    </row>
    <row r="12" spans="1:5" ht="15.75">
      <c r="A12" s="196"/>
      <c r="B12" s="196"/>
    </row>
    <row r="13" spans="1:5" ht="15.75">
      <c r="A13" s="197" t="s">
        <v>251</v>
      </c>
      <c r="B13" s="198" t="s">
        <v>3</v>
      </c>
      <c r="C13" s="199" t="s">
        <v>579</v>
      </c>
      <c r="D13" s="199" t="s">
        <v>580</v>
      </c>
      <c r="E13" s="199" t="s">
        <v>581</v>
      </c>
    </row>
    <row r="14" spans="1:5" ht="15.75">
      <c r="A14" s="200"/>
      <c r="B14" s="201"/>
      <c r="C14" s="202"/>
      <c r="D14" s="117"/>
      <c r="E14" s="117"/>
    </row>
    <row r="15" spans="1:5" ht="15.75">
      <c r="A15" s="200" t="s">
        <v>357</v>
      </c>
      <c r="B15" s="203" t="s">
        <v>374</v>
      </c>
      <c r="C15" s="204">
        <f>C16</f>
        <v>1100.447960440747</v>
      </c>
      <c r="D15" s="395">
        <f>C15</f>
        <v>1100.447960440747</v>
      </c>
      <c r="E15" s="395">
        <f>C15</f>
        <v>1100.447960440747</v>
      </c>
    </row>
    <row r="16" spans="1:5" ht="15.75">
      <c r="A16" s="200" t="s">
        <v>358</v>
      </c>
      <c r="B16" s="203" t="s">
        <v>375</v>
      </c>
      <c r="C16" s="204">
        <f>'[1]ВСРБМР 8'!G44/1000</f>
        <v>1100.447960440747</v>
      </c>
      <c r="D16" s="395">
        <f t="shared" ref="D16:D22" si="0">C16</f>
        <v>1100.447960440747</v>
      </c>
      <c r="E16" s="395">
        <f t="shared" ref="E16:E22" si="1">C16</f>
        <v>1100.447960440747</v>
      </c>
    </row>
    <row r="17" spans="1:5" ht="15.75">
      <c r="A17" s="200"/>
      <c r="B17" s="201" t="s">
        <v>275</v>
      </c>
      <c r="C17" s="202"/>
      <c r="D17" s="395">
        <f t="shared" si="0"/>
        <v>0</v>
      </c>
      <c r="E17" s="395">
        <f t="shared" si="1"/>
        <v>0</v>
      </c>
    </row>
    <row r="18" spans="1:5" ht="31.5">
      <c r="A18" s="205" t="s">
        <v>376</v>
      </c>
      <c r="B18" s="203" t="s">
        <v>377</v>
      </c>
      <c r="C18" s="204">
        <f>C19+C20+C21+C22</f>
        <v>1100.447960440747</v>
      </c>
      <c r="D18" s="395">
        <f t="shared" si="0"/>
        <v>1100.447960440747</v>
      </c>
      <c r="E18" s="395">
        <f t="shared" si="1"/>
        <v>1100.447960440747</v>
      </c>
    </row>
    <row r="19" spans="1:5" ht="15.75">
      <c r="A19" s="200" t="s">
        <v>378</v>
      </c>
      <c r="B19" s="201" t="s">
        <v>379</v>
      </c>
      <c r="C19" s="202">
        <v>50</v>
      </c>
      <c r="D19" s="395">
        <f t="shared" si="0"/>
        <v>50</v>
      </c>
      <c r="E19" s="395">
        <f t="shared" si="1"/>
        <v>50</v>
      </c>
    </row>
    <row r="20" spans="1:5" ht="15.75">
      <c r="A20" s="200" t="s">
        <v>380</v>
      </c>
      <c r="B20" s="201" t="s">
        <v>381</v>
      </c>
      <c r="C20" s="202">
        <v>500</v>
      </c>
      <c r="D20" s="395">
        <f t="shared" si="0"/>
        <v>500</v>
      </c>
      <c r="E20" s="395">
        <f t="shared" si="1"/>
        <v>500</v>
      </c>
    </row>
    <row r="21" spans="1:5" ht="72" customHeight="1">
      <c r="A21" s="200" t="s">
        <v>382</v>
      </c>
      <c r="B21" s="201" t="s">
        <v>383</v>
      </c>
      <c r="C21" s="202">
        <v>50</v>
      </c>
      <c r="D21" s="395">
        <f t="shared" si="0"/>
        <v>50</v>
      </c>
      <c r="E21" s="395">
        <f t="shared" si="1"/>
        <v>50</v>
      </c>
    </row>
    <row r="22" spans="1:5" ht="31.5">
      <c r="A22" s="200" t="s">
        <v>384</v>
      </c>
      <c r="B22" s="201" t="s">
        <v>385</v>
      </c>
      <c r="C22" s="206">
        <f>C16-C19-C20-C21</f>
        <v>500.44796044074701</v>
      </c>
      <c r="D22" s="395">
        <f t="shared" si="0"/>
        <v>500.44796044074701</v>
      </c>
      <c r="E22" s="395">
        <f t="shared" si="1"/>
        <v>500.44796044074701</v>
      </c>
    </row>
  </sheetData>
  <mergeCells count="8">
    <mergeCell ref="A10:E10"/>
    <mergeCell ref="B2:E2"/>
    <mergeCell ref="B3:E3"/>
    <mergeCell ref="B4:E4"/>
    <mergeCell ref="B5:E5"/>
    <mergeCell ref="B6:E6"/>
    <mergeCell ref="A8:E8"/>
    <mergeCell ref="A9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HS39"/>
  <sheetViews>
    <sheetView showWhiteSpace="0" view="pageLayout" workbookViewId="0">
      <selection activeCell="B4" sqref="B4:E4"/>
    </sheetView>
  </sheetViews>
  <sheetFormatPr defaultRowHeight="15"/>
  <cols>
    <col min="1" max="1" width="46.5703125" customWidth="1"/>
    <col min="2" max="4" width="9.28515625" customWidth="1"/>
    <col min="5" max="5" width="7.140625" customWidth="1"/>
    <col min="6" max="6" width="0.140625" hidden="1" customWidth="1"/>
    <col min="7" max="7" width="0.85546875" hidden="1" customWidth="1"/>
    <col min="8" max="8" width="8.85546875" hidden="1" customWidth="1"/>
    <col min="9" max="9" width="9.42578125" customWidth="1"/>
    <col min="11" max="11" width="8.85546875" bestFit="1" customWidth="1"/>
    <col min="257" max="257" width="46.5703125" customWidth="1"/>
    <col min="258" max="260" width="9.28515625" customWidth="1"/>
    <col min="261" max="261" width="7.140625" customWidth="1"/>
    <col min="262" max="262" width="7.42578125" customWidth="1"/>
    <col min="263" max="263" width="9.140625" bestFit="1" customWidth="1"/>
    <col min="264" max="264" width="8.85546875" customWidth="1"/>
    <col min="265" max="265" width="9.42578125" customWidth="1"/>
    <col min="267" max="267" width="8.85546875" bestFit="1" customWidth="1"/>
    <col min="513" max="513" width="46.5703125" customWidth="1"/>
    <col min="514" max="516" width="9.28515625" customWidth="1"/>
    <col min="517" max="517" width="7.140625" customWidth="1"/>
    <col min="518" max="518" width="7.42578125" customWidth="1"/>
    <col min="519" max="519" width="9.140625" bestFit="1" customWidth="1"/>
    <col min="520" max="520" width="8.85546875" customWidth="1"/>
    <col min="521" max="521" width="9.42578125" customWidth="1"/>
    <col min="523" max="523" width="8.85546875" bestFit="1" customWidth="1"/>
    <col min="769" max="769" width="46.5703125" customWidth="1"/>
    <col min="770" max="772" width="9.28515625" customWidth="1"/>
    <col min="773" max="773" width="7.140625" customWidth="1"/>
    <col min="774" max="774" width="7.42578125" customWidth="1"/>
    <col min="775" max="775" width="9.140625" bestFit="1" customWidth="1"/>
    <col min="776" max="776" width="8.85546875" customWidth="1"/>
    <col min="777" max="777" width="9.42578125" customWidth="1"/>
    <col min="779" max="779" width="8.85546875" bestFit="1" customWidth="1"/>
    <col min="1025" max="1025" width="46.5703125" customWidth="1"/>
    <col min="1026" max="1028" width="9.28515625" customWidth="1"/>
    <col min="1029" max="1029" width="7.140625" customWidth="1"/>
    <col min="1030" max="1030" width="7.42578125" customWidth="1"/>
    <col min="1031" max="1031" width="9.140625" bestFit="1" customWidth="1"/>
    <col min="1032" max="1032" width="8.85546875" customWidth="1"/>
    <col min="1033" max="1033" width="9.42578125" customWidth="1"/>
    <col min="1035" max="1035" width="8.85546875" bestFit="1" customWidth="1"/>
    <col min="1281" max="1281" width="46.5703125" customWidth="1"/>
    <col min="1282" max="1284" width="9.28515625" customWidth="1"/>
    <col min="1285" max="1285" width="7.140625" customWidth="1"/>
    <col min="1286" max="1286" width="7.42578125" customWidth="1"/>
    <col min="1287" max="1287" width="9.140625" bestFit="1" customWidth="1"/>
    <col min="1288" max="1288" width="8.85546875" customWidth="1"/>
    <col min="1289" max="1289" width="9.42578125" customWidth="1"/>
    <col min="1291" max="1291" width="8.85546875" bestFit="1" customWidth="1"/>
    <col min="1537" max="1537" width="46.5703125" customWidth="1"/>
    <col min="1538" max="1540" width="9.28515625" customWidth="1"/>
    <col min="1541" max="1541" width="7.140625" customWidth="1"/>
    <col min="1542" max="1542" width="7.42578125" customWidth="1"/>
    <col min="1543" max="1543" width="9.140625" bestFit="1" customWidth="1"/>
    <col min="1544" max="1544" width="8.85546875" customWidth="1"/>
    <col min="1545" max="1545" width="9.42578125" customWidth="1"/>
    <col min="1547" max="1547" width="8.85546875" bestFit="1" customWidth="1"/>
    <col min="1793" max="1793" width="46.5703125" customWidth="1"/>
    <col min="1794" max="1796" width="9.28515625" customWidth="1"/>
    <col min="1797" max="1797" width="7.140625" customWidth="1"/>
    <col min="1798" max="1798" width="7.42578125" customWidth="1"/>
    <col min="1799" max="1799" width="9.140625" bestFit="1" customWidth="1"/>
    <col min="1800" max="1800" width="8.85546875" customWidth="1"/>
    <col min="1801" max="1801" width="9.42578125" customWidth="1"/>
    <col min="1803" max="1803" width="8.85546875" bestFit="1" customWidth="1"/>
    <col min="2049" max="2049" width="46.5703125" customWidth="1"/>
    <col min="2050" max="2052" width="9.28515625" customWidth="1"/>
    <col min="2053" max="2053" width="7.140625" customWidth="1"/>
    <col min="2054" max="2054" width="7.42578125" customWidth="1"/>
    <col min="2055" max="2055" width="9.140625" bestFit="1" customWidth="1"/>
    <col min="2056" max="2056" width="8.85546875" customWidth="1"/>
    <col min="2057" max="2057" width="9.42578125" customWidth="1"/>
    <col min="2059" max="2059" width="8.85546875" bestFit="1" customWidth="1"/>
    <col min="2305" max="2305" width="46.5703125" customWidth="1"/>
    <col min="2306" max="2308" width="9.28515625" customWidth="1"/>
    <col min="2309" max="2309" width="7.140625" customWidth="1"/>
    <col min="2310" max="2310" width="7.42578125" customWidth="1"/>
    <col min="2311" max="2311" width="9.140625" bestFit="1" customWidth="1"/>
    <col min="2312" max="2312" width="8.85546875" customWidth="1"/>
    <col min="2313" max="2313" width="9.42578125" customWidth="1"/>
    <col min="2315" max="2315" width="8.85546875" bestFit="1" customWidth="1"/>
    <col min="2561" max="2561" width="46.5703125" customWidth="1"/>
    <col min="2562" max="2564" width="9.28515625" customWidth="1"/>
    <col min="2565" max="2565" width="7.140625" customWidth="1"/>
    <col min="2566" max="2566" width="7.42578125" customWidth="1"/>
    <col min="2567" max="2567" width="9.140625" bestFit="1" customWidth="1"/>
    <col min="2568" max="2568" width="8.85546875" customWidth="1"/>
    <col min="2569" max="2569" width="9.42578125" customWidth="1"/>
    <col min="2571" max="2571" width="8.85546875" bestFit="1" customWidth="1"/>
    <col min="2817" max="2817" width="46.5703125" customWidth="1"/>
    <col min="2818" max="2820" width="9.28515625" customWidth="1"/>
    <col min="2821" max="2821" width="7.140625" customWidth="1"/>
    <col min="2822" max="2822" width="7.42578125" customWidth="1"/>
    <col min="2823" max="2823" width="9.140625" bestFit="1" customWidth="1"/>
    <col min="2824" max="2824" width="8.85546875" customWidth="1"/>
    <col min="2825" max="2825" width="9.42578125" customWidth="1"/>
    <col min="2827" max="2827" width="8.85546875" bestFit="1" customWidth="1"/>
    <col min="3073" max="3073" width="46.5703125" customWidth="1"/>
    <col min="3074" max="3076" width="9.28515625" customWidth="1"/>
    <col min="3077" max="3077" width="7.140625" customWidth="1"/>
    <col min="3078" max="3078" width="7.42578125" customWidth="1"/>
    <col min="3079" max="3079" width="9.140625" bestFit="1" customWidth="1"/>
    <col min="3080" max="3080" width="8.85546875" customWidth="1"/>
    <col min="3081" max="3081" width="9.42578125" customWidth="1"/>
    <col min="3083" max="3083" width="8.85546875" bestFit="1" customWidth="1"/>
    <col min="3329" max="3329" width="46.5703125" customWidth="1"/>
    <col min="3330" max="3332" width="9.28515625" customWidth="1"/>
    <col min="3333" max="3333" width="7.140625" customWidth="1"/>
    <col min="3334" max="3334" width="7.42578125" customWidth="1"/>
    <col min="3335" max="3335" width="9.140625" bestFit="1" customWidth="1"/>
    <col min="3336" max="3336" width="8.85546875" customWidth="1"/>
    <col min="3337" max="3337" width="9.42578125" customWidth="1"/>
    <col min="3339" max="3339" width="8.85546875" bestFit="1" customWidth="1"/>
    <col min="3585" max="3585" width="46.5703125" customWidth="1"/>
    <col min="3586" max="3588" width="9.28515625" customWidth="1"/>
    <col min="3589" max="3589" width="7.140625" customWidth="1"/>
    <col min="3590" max="3590" width="7.42578125" customWidth="1"/>
    <col min="3591" max="3591" width="9.140625" bestFit="1" customWidth="1"/>
    <col min="3592" max="3592" width="8.85546875" customWidth="1"/>
    <col min="3593" max="3593" width="9.42578125" customWidth="1"/>
    <col min="3595" max="3595" width="8.85546875" bestFit="1" customWidth="1"/>
    <col min="3841" max="3841" width="46.5703125" customWidth="1"/>
    <col min="3842" max="3844" width="9.28515625" customWidth="1"/>
    <col min="3845" max="3845" width="7.140625" customWidth="1"/>
    <col min="3846" max="3846" width="7.42578125" customWidth="1"/>
    <col min="3847" max="3847" width="9.140625" bestFit="1" customWidth="1"/>
    <col min="3848" max="3848" width="8.85546875" customWidth="1"/>
    <col min="3849" max="3849" width="9.42578125" customWidth="1"/>
    <col min="3851" max="3851" width="8.85546875" bestFit="1" customWidth="1"/>
    <col min="4097" max="4097" width="46.5703125" customWidth="1"/>
    <col min="4098" max="4100" width="9.28515625" customWidth="1"/>
    <col min="4101" max="4101" width="7.140625" customWidth="1"/>
    <col min="4102" max="4102" width="7.42578125" customWidth="1"/>
    <col min="4103" max="4103" width="9.140625" bestFit="1" customWidth="1"/>
    <col min="4104" max="4104" width="8.85546875" customWidth="1"/>
    <col min="4105" max="4105" width="9.42578125" customWidth="1"/>
    <col min="4107" max="4107" width="8.85546875" bestFit="1" customWidth="1"/>
    <col min="4353" max="4353" width="46.5703125" customWidth="1"/>
    <col min="4354" max="4356" width="9.28515625" customWidth="1"/>
    <col min="4357" max="4357" width="7.140625" customWidth="1"/>
    <col min="4358" max="4358" width="7.42578125" customWidth="1"/>
    <col min="4359" max="4359" width="9.140625" bestFit="1" customWidth="1"/>
    <col min="4360" max="4360" width="8.85546875" customWidth="1"/>
    <col min="4361" max="4361" width="9.42578125" customWidth="1"/>
    <col min="4363" max="4363" width="8.85546875" bestFit="1" customWidth="1"/>
    <col min="4609" max="4609" width="46.5703125" customWidth="1"/>
    <col min="4610" max="4612" width="9.28515625" customWidth="1"/>
    <col min="4613" max="4613" width="7.140625" customWidth="1"/>
    <col min="4614" max="4614" width="7.42578125" customWidth="1"/>
    <col min="4615" max="4615" width="9.140625" bestFit="1" customWidth="1"/>
    <col min="4616" max="4616" width="8.85546875" customWidth="1"/>
    <col min="4617" max="4617" width="9.42578125" customWidth="1"/>
    <col min="4619" max="4619" width="8.85546875" bestFit="1" customWidth="1"/>
    <col min="4865" max="4865" width="46.5703125" customWidth="1"/>
    <col min="4866" max="4868" width="9.28515625" customWidth="1"/>
    <col min="4869" max="4869" width="7.140625" customWidth="1"/>
    <col min="4870" max="4870" width="7.42578125" customWidth="1"/>
    <col min="4871" max="4871" width="9.140625" bestFit="1" customWidth="1"/>
    <col min="4872" max="4872" width="8.85546875" customWidth="1"/>
    <col min="4873" max="4873" width="9.42578125" customWidth="1"/>
    <col min="4875" max="4875" width="8.85546875" bestFit="1" customWidth="1"/>
    <col min="5121" max="5121" width="46.5703125" customWidth="1"/>
    <col min="5122" max="5124" width="9.28515625" customWidth="1"/>
    <col min="5125" max="5125" width="7.140625" customWidth="1"/>
    <col min="5126" max="5126" width="7.42578125" customWidth="1"/>
    <col min="5127" max="5127" width="9.140625" bestFit="1" customWidth="1"/>
    <col min="5128" max="5128" width="8.85546875" customWidth="1"/>
    <col min="5129" max="5129" width="9.42578125" customWidth="1"/>
    <col min="5131" max="5131" width="8.85546875" bestFit="1" customWidth="1"/>
    <col min="5377" max="5377" width="46.5703125" customWidth="1"/>
    <col min="5378" max="5380" width="9.28515625" customWidth="1"/>
    <col min="5381" max="5381" width="7.140625" customWidth="1"/>
    <col min="5382" max="5382" width="7.42578125" customWidth="1"/>
    <col min="5383" max="5383" width="9.140625" bestFit="1" customWidth="1"/>
    <col min="5384" max="5384" width="8.85546875" customWidth="1"/>
    <col min="5385" max="5385" width="9.42578125" customWidth="1"/>
    <col min="5387" max="5387" width="8.85546875" bestFit="1" customWidth="1"/>
    <col min="5633" max="5633" width="46.5703125" customWidth="1"/>
    <col min="5634" max="5636" width="9.28515625" customWidth="1"/>
    <col min="5637" max="5637" width="7.140625" customWidth="1"/>
    <col min="5638" max="5638" width="7.42578125" customWidth="1"/>
    <col min="5639" max="5639" width="9.140625" bestFit="1" customWidth="1"/>
    <col min="5640" max="5640" width="8.85546875" customWidth="1"/>
    <col min="5641" max="5641" width="9.42578125" customWidth="1"/>
    <col min="5643" max="5643" width="8.85546875" bestFit="1" customWidth="1"/>
    <col min="5889" max="5889" width="46.5703125" customWidth="1"/>
    <col min="5890" max="5892" width="9.28515625" customWidth="1"/>
    <col min="5893" max="5893" width="7.140625" customWidth="1"/>
    <col min="5894" max="5894" width="7.42578125" customWidth="1"/>
    <col min="5895" max="5895" width="9.140625" bestFit="1" customWidth="1"/>
    <col min="5896" max="5896" width="8.85546875" customWidth="1"/>
    <col min="5897" max="5897" width="9.42578125" customWidth="1"/>
    <col min="5899" max="5899" width="8.85546875" bestFit="1" customWidth="1"/>
    <col min="6145" max="6145" width="46.5703125" customWidth="1"/>
    <col min="6146" max="6148" width="9.28515625" customWidth="1"/>
    <col min="6149" max="6149" width="7.140625" customWidth="1"/>
    <col min="6150" max="6150" width="7.42578125" customWidth="1"/>
    <col min="6151" max="6151" width="9.140625" bestFit="1" customWidth="1"/>
    <col min="6152" max="6152" width="8.85546875" customWidth="1"/>
    <col min="6153" max="6153" width="9.42578125" customWidth="1"/>
    <col min="6155" max="6155" width="8.85546875" bestFit="1" customWidth="1"/>
    <col min="6401" max="6401" width="46.5703125" customWidth="1"/>
    <col min="6402" max="6404" width="9.28515625" customWidth="1"/>
    <col min="6405" max="6405" width="7.140625" customWidth="1"/>
    <col min="6406" max="6406" width="7.42578125" customWidth="1"/>
    <col min="6407" max="6407" width="9.140625" bestFit="1" customWidth="1"/>
    <col min="6408" max="6408" width="8.85546875" customWidth="1"/>
    <col min="6409" max="6409" width="9.42578125" customWidth="1"/>
    <col min="6411" max="6411" width="8.85546875" bestFit="1" customWidth="1"/>
    <col min="6657" max="6657" width="46.5703125" customWidth="1"/>
    <col min="6658" max="6660" width="9.28515625" customWidth="1"/>
    <col min="6661" max="6661" width="7.140625" customWidth="1"/>
    <col min="6662" max="6662" width="7.42578125" customWidth="1"/>
    <col min="6663" max="6663" width="9.140625" bestFit="1" customWidth="1"/>
    <col min="6664" max="6664" width="8.85546875" customWidth="1"/>
    <col min="6665" max="6665" width="9.42578125" customWidth="1"/>
    <col min="6667" max="6667" width="8.85546875" bestFit="1" customWidth="1"/>
    <col min="6913" max="6913" width="46.5703125" customWidth="1"/>
    <col min="6914" max="6916" width="9.28515625" customWidth="1"/>
    <col min="6917" max="6917" width="7.140625" customWidth="1"/>
    <col min="6918" max="6918" width="7.42578125" customWidth="1"/>
    <col min="6919" max="6919" width="9.140625" bestFit="1" customWidth="1"/>
    <col min="6920" max="6920" width="8.85546875" customWidth="1"/>
    <col min="6921" max="6921" width="9.42578125" customWidth="1"/>
    <col min="6923" max="6923" width="8.85546875" bestFit="1" customWidth="1"/>
    <col min="7169" max="7169" width="46.5703125" customWidth="1"/>
    <col min="7170" max="7172" width="9.28515625" customWidth="1"/>
    <col min="7173" max="7173" width="7.140625" customWidth="1"/>
    <col min="7174" max="7174" width="7.42578125" customWidth="1"/>
    <col min="7175" max="7175" width="9.140625" bestFit="1" customWidth="1"/>
    <col min="7176" max="7176" width="8.85546875" customWidth="1"/>
    <col min="7177" max="7177" width="9.42578125" customWidth="1"/>
    <col min="7179" max="7179" width="8.85546875" bestFit="1" customWidth="1"/>
    <col min="7425" max="7425" width="46.5703125" customWidth="1"/>
    <col min="7426" max="7428" width="9.28515625" customWidth="1"/>
    <col min="7429" max="7429" width="7.140625" customWidth="1"/>
    <col min="7430" max="7430" width="7.42578125" customWidth="1"/>
    <col min="7431" max="7431" width="9.140625" bestFit="1" customWidth="1"/>
    <col min="7432" max="7432" width="8.85546875" customWidth="1"/>
    <col min="7433" max="7433" width="9.42578125" customWidth="1"/>
    <col min="7435" max="7435" width="8.85546875" bestFit="1" customWidth="1"/>
    <col min="7681" max="7681" width="46.5703125" customWidth="1"/>
    <col min="7682" max="7684" width="9.28515625" customWidth="1"/>
    <col min="7685" max="7685" width="7.140625" customWidth="1"/>
    <col min="7686" max="7686" width="7.42578125" customWidth="1"/>
    <col min="7687" max="7687" width="9.140625" bestFit="1" customWidth="1"/>
    <col min="7688" max="7688" width="8.85546875" customWidth="1"/>
    <col min="7689" max="7689" width="9.42578125" customWidth="1"/>
    <col min="7691" max="7691" width="8.85546875" bestFit="1" customWidth="1"/>
    <col min="7937" max="7937" width="46.5703125" customWidth="1"/>
    <col min="7938" max="7940" width="9.28515625" customWidth="1"/>
    <col min="7941" max="7941" width="7.140625" customWidth="1"/>
    <col min="7942" max="7942" width="7.42578125" customWidth="1"/>
    <col min="7943" max="7943" width="9.140625" bestFit="1" customWidth="1"/>
    <col min="7944" max="7944" width="8.85546875" customWidth="1"/>
    <col min="7945" max="7945" width="9.42578125" customWidth="1"/>
    <col min="7947" max="7947" width="8.85546875" bestFit="1" customWidth="1"/>
    <col min="8193" max="8193" width="46.5703125" customWidth="1"/>
    <col min="8194" max="8196" width="9.28515625" customWidth="1"/>
    <col min="8197" max="8197" width="7.140625" customWidth="1"/>
    <col min="8198" max="8198" width="7.42578125" customWidth="1"/>
    <col min="8199" max="8199" width="9.140625" bestFit="1" customWidth="1"/>
    <col min="8200" max="8200" width="8.85546875" customWidth="1"/>
    <col min="8201" max="8201" width="9.42578125" customWidth="1"/>
    <col min="8203" max="8203" width="8.85546875" bestFit="1" customWidth="1"/>
    <col min="8449" max="8449" width="46.5703125" customWidth="1"/>
    <col min="8450" max="8452" width="9.28515625" customWidth="1"/>
    <col min="8453" max="8453" width="7.140625" customWidth="1"/>
    <col min="8454" max="8454" width="7.42578125" customWidth="1"/>
    <col min="8455" max="8455" width="9.140625" bestFit="1" customWidth="1"/>
    <col min="8456" max="8456" width="8.85546875" customWidth="1"/>
    <col min="8457" max="8457" width="9.42578125" customWidth="1"/>
    <col min="8459" max="8459" width="8.85546875" bestFit="1" customWidth="1"/>
    <col min="8705" max="8705" width="46.5703125" customWidth="1"/>
    <col min="8706" max="8708" width="9.28515625" customWidth="1"/>
    <col min="8709" max="8709" width="7.140625" customWidth="1"/>
    <col min="8710" max="8710" width="7.42578125" customWidth="1"/>
    <col min="8711" max="8711" width="9.140625" bestFit="1" customWidth="1"/>
    <col min="8712" max="8712" width="8.85546875" customWidth="1"/>
    <col min="8713" max="8713" width="9.42578125" customWidth="1"/>
    <col min="8715" max="8715" width="8.85546875" bestFit="1" customWidth="1"/>
    <col min="8961" max="8961" width="46.5703125" customWidth="1"/>
    <col min="8962" max="8964" width="9.28515625" customWidth="1"/>
    <col min="8965" max="8965" width="7.140625" customWidth="1"/>
    <col min="8966" max="8966" width="7.42578125" customWidth="1"/>
    <col min="8967" max="8967" width="9.140625" bestFit="1" customWidth="1"/>
    <col min="8968" max="8968" width="8.85546875" customWidth="1"/>
    <col min="8969" max="8969" width="9.42578125" customWidth="1"/>
    <col min="8971" max="8971" width="8.85546875" bestFit="1" customWidth="1"/>
    <col min="9217" max="9217" width="46.5703125" customWidth="1"/>
    <col min="9218" max="9220" width="9.28515625" customWidth="1"/>
    <col min="9221" max="9221" width="7.140625" customWidth="1"/>
    <col min="9222" max="9222" width="7.42578125" customWidth="1"/>
    <col min="9223" max="9223" width="9.140625" bestFit="1" customWidth="1"/>
    <col min="9224" max="9224" width="8.85546875" customWidth="1"/>
    <col min="9225" max="9225" width="9.42578125" customWidth="1"/>
    <col min="9227" max="9227" width="8.85546875" bestFit="1" customWidth="1"/>
    <col min="9473" max="9473" width="46.5703125" customWidth="1"/>
    <col min="9474" max="9476" width="9.28515625" customWidth="1"/>
    <col min="9477" max="9477" width="7.140625" customWidth="1"/>
    <col min="9478" max="9478" width="7.42578125" customWidth="1"/>
    <col min="9479" max="9479" width="9.140625" bestFit="1" customWidth="1"/>
    <col min="9480" max="9480" width="8.85546875" customWidth="1"/>
    <col min="9481" max="9481" width="9.42578125" customWidth="1"/>
    <col min="9483" max="9483" width="8.85546875" bestFit="1" customWidth="1"/>
    <col min="9729" max="9729" width="46.5703125" customWidth="1"/>
    <col min="9730" max="9732" width="9.28515625" customWidth="1"/>
    <col min="9733" max="9733" width="7.140625" customWidth="1"/>
    <col min="9734" max="9734" width="7.42578125" customWidth="1"/>
    <col min="9735" max="9735" width="9.140625" bestFit="1" customWidth="1"/>
    <col min="9736" max="9736" width="8.85546875" customWidth="1"/>
    <col min="9737" max="9737" width="9.42578125" customWidth="1"/>
    <col min="9739" max="9739" width="8.85546875" bestFit="1" customWidth="1"/>
    <col min="9985" max="9985" width="46.5703125" customWidth="1"/>
    <col min="9986" max="9988" width="9.28515625" customWidth="1"/>
    <col min="9989" max="9989" width="7.140625" customWidth="1"/>
    <col min="9990" max="9990" width="7.42578125" customWidth="1"/>
    <col min="9991" max="9991" width="9.140625" bestFit="1" customWidth="1"/>
    <col min="9992" max="9992" width="8.85546875" customWidth="1"/>
    <col min="9993" max="9993" width="9.42578125" customWidth="1"/>
    <col min="9995" max="9995" width="8.85546875" bestFit="1" customWidth="1"/>
    <col min="10241" max="10241" width="46.5703125" customWidth="1"/>
    <col min="10242" max="10244" width="9.28515625" customWidth="1"/>
    <col min="10245" max="10245" width="7.140625" customWidth="1"/>
    <col min="10246" max="10246" width="7.42578125" customWidth="1"/>
    <col min="10247" max="10247" width="9.140625" bestFit="1" customWidth="1"/>
    <col min="10248" max="10248" width="8.85546875" customWidth="1"/>
    <col min="10249" max="10249" width="9.42578125" customWidth="1"/>
    <col min="10251" max="10251" width="8.85546875" bestFit="1" customWidth="1"/>
    <col min="10497" max="10497" width="46.5703125" customWidth="1"/>
    <col min="10498" max="10500" width="9.28515625" customWidth="1"/>
    <col min="10501" max="10501" width="7.140625" customWidth="1"/>
    <col min="10502" max="10502" width="7.42578125" customWidth="1"/>
    <col min="10503" max="10503" width="9.140625" bestFit="1" customWidth="1"/>
    <col min="10504" max="10504" width="8.85546875" customWidth="1"/>
    <col min="10505" max="10505" width="9.42578125" customWidth="1"/>
    <col min="10507" max="10507" width="8.85546875" bestFit="1" customWidth="1"/>
    <col min="10753" max="10753" width="46.5703125" customWidth="1"/>
    <col min="10754" max="10756" width="9.28515625" customWidth="1"/>
    <col min="10757" max="10757" width="7.140625" customWidth="1"/>
    <col min="10758" max="10758" width="7.42578125" customWidth="1"/>
    <col min="10759" max="10759" width="9.140625" bestFit="1" customWidth="1"/>
    <col min="10760" max="10760" width="8.85546875" customWidth="1"/>
    <col min="10761" max="10761" width="9.42578125" customWidth="1"/>
    <col min="10763" max="10763" width="8.85546875" bestFit="1" customWidth="1"/>
    <col min="11009" max="11009" width="46.5703125" customWidth="1"/>
    <col min="11010" max="11012" width="9.28515625" customWidth="1"/>
    <col min="11013" max="11013" width="7.140625" customWidth="1"/>
    <col min="11014" max="11014" width="7.42578125" customWidth="1"/>
    <col min="11015" max="11015" width="9.140625" bestFit="1" customWidth="1"/>
    <col min="11016" max="11016" width="8.85546875" customWidth="1"/>
    <col min="11017" max="11017" width="9.42578125" customWidth="1"/>
    <col min="11019" max="11019" width="8.85546875" bestFit="1" customWidth="1"/>
    <col min="11265" max="11265" width="46.5703125" customWidth="1"/>
    <col min="11266" max="11268" width="9.28515625" customWidth="1"/>
    <col min="11269" max="11269" width="7.140625" customWidth="1"/>
    <col min="11270" max="11270" width="7.42578125" customWidth="1"/>
    <col min="11271" max="11271" width="9.140625" bestFit="1" customWidth="1"/>
    <col min="11272" max="11272" width="8.85546875" customWidth="1"/>
    <col min="11273" max="11273" width="9.42578125" customWidth="1"/>
    <col min="11275" max="11275" width="8.85546875" bestFit="1" customWidth="1"/>
    <col min="11521" max="11521" width="46.5703125" customWidth="1"/>
    <col min="11522" max="11524" width="9.28515625" customWidth="1"/>
    <col min="11525" max="11525" width="7.140625" customWidth="1"/>
    <col min="11526" max="11526" width="7.42578125" customWidth="1"/>
    <col min="11527" max="11527" width="9.140625" bestFit="1" customWidth="1"/>
    <col min="11528" max="11528" width="8.85546875" customWidth="1"/>
    <col min="11529" max="11529" width="9.42578125" customWidth="1"/>
    <col min="11531" max="11531" width="8.85546875" bestFit="1" customWidth="1"/>
    <col min="11777" max="11777" width="46.5703125" customWidth="1"/>
    <col min="11778" max="11780" width="9.28515625" customWidth="1"/>
    <col min="11781" max="11781" width="7.140625" customWidth="1"/>
    <col min="11782" max="11782" width="7.42578125" customWidth="1"/>
    <col min="11783" max="11783" width="9.140625" bestFit="1" customWidth="1"/>
    <col min="11784" max="11784" width="8.85546875" customWidth="1"/>
    <col min="11785" max="11785" width="9.42578125" customWidth="1"/>
    <col min="11787" max="11787" width="8.85546875" bestFit="1" customWidth="1"/>
    <col min="12033" max="12033" width="46.5703125" customWidth="1"/>
    <col min="12034" max="12036" width="9.28515625" customWidth="1"/>
    <col min="12037" max="12037" width="7.140625" customWidth="1"/>
    <col min="12038" max="12038" width="7.42578125" customWidth="1"/>
    <col min="12039" max="12039" width="9.140625" bestFit="1" customWidth="1"/>
    <col min="12040" max="12040" width="8.85546875" customWidth="1"/>
    <col min="12041" max="12041" width="9.42578125" customWidth="1"/>
    <col min="12043" max="12043" width="8.85546875" bestFit="1" customWidth="1"/>
    <col min="12289" max="12289" width="46.5703125" customWidth="1"/>
    <col min="12290" max="12292" width="9.28515625" customWidth="1"/>
    <col min="12293" max="12293" width="7.140625" customWidth="1"/>
    <col min="12294" max="12294" width="7.42578125" customWidth="1"/>
    <col min="12295" max="12295" width="9.140625" bestFit="1" customWidth="1"/>
    <col min="12296" max="12296" width="8.85546875" customWidth="1"/>
    <col min="12297" max="12297" width="9.42578125" customWidth="1"/>
    <col min="12299" max="12299" width="8.85546875" bestFit="1" customWidth="1"/>
    <col min="12545" max="12545" width="46.5703125" customWidth="1"/>
    <col min="12546" max="12548" width="9.28515625" customWidth="1"/>
    <col min="12549" max="12549" width="7.140625" customWidth="1"/>
    <col min="12550" max="12550" width="7.42578125" customWidth="1"/>
    <col min="12551" max="12551" width="9.140625" bestFit="1" customWidth="1"/>
    <col min="12552" max="12552" width="8.85546875" customWidth="1"/>
    <col min="12553" max="12553" width="9.42578125" customWidth="1"/>
    <col min="12555" max="12555" width="8.85546875" bestFit="1" customWidth="1"/>
    <col min="12801" max="12801" width="46.5703125" customWidth="1"/>
    <col min="12802" max="12804" width="9.28515625" customWidth="1"/>
    <col min="12805" max="12805" width="7.140625" customWidth="1"/>
    <col min="12806" max="12806" width="7.42578125" customWidth="1"/>
    <col min="12807" max="12807" width="9.140625" bestFit="1" customWidth="1"/>
    <col min="12808" max="12808" width="8.85546875" customWidth="1"/>
    <col min="12809" max="12809" width="9.42578125" customWidth="1"/>
    <col min="12811" max="12811" width="8.85546875" bestFit="1" customWidth="1"/>
    <col min="13057" max="13057" width="46.5703125" customWidth="1"/>
    <col min="13058" max="13060" width="9.28515625" customWidth="1"/>
    <col min="13061" max="13061" width="7.140625" customWidth="1"/>
    <col min="13062" max="13062" width="7.42578125" customWidth="1"/>
    <col min="13063" max="13063" width="9.140625" bestFit="1" customWidth="1"/>
    <col min="13064" max="13064" width="8.85546875" customWidth="1"/>
    <col min="13065" max="13065" width="9.42578125" customWidth="1"/>
    <col min="13067" max="13067" width="8.85546875" bestFit="1" customWidth="1"/>
    <col min="13313" max="13313" width="46.5703125" customWidth="1"/>
    <col min="13314" max="13316" width="9.28515625" customWidth="1"/>
    <col min="13317" max="13317" width="7.140625" customWidth="1"/>
    <col min="13318" max="13318" width="7.42578125" customWidth="1"/>
    <col min="13319" max="13319" width="9.140625" bestFit="1" customWidth="1"/>
    <col min="13320" max="13320" width="8.85546875" customWidth="1"/>
    <col min="13321" max="13321" width="9.42578125" customWidth="1"/>
    <col min="13323" max="13323" width="8.85546875" bestFit="1" customWidth="1"/>
    <col min="13569" max="13569" width="46.5703125" customWidth="1"/>
    <col min="13570" max="13572" width="9.28515625" customWidth="1"/>
    <col min="13573" max="13573" width="7.140625" customWidth="1"/>
    <col min="13574" max="13574" width="7.42578125" customWidth="1"/>
    <col min="13575" max="13575" width="9.140625" bestFit="1" customWidth="1"/>
    <col min="13576" max="13576" width="8.85546875" customWidth="1"/>
    <col min="13577" max="13577" width="9.42578125" customWidth="1"/>
    <col min="13579" max="13579" width="8.85546875" bestFit="1" customWidth="1"/>
    <col min="13825" max="13825" width="46.5703125" customWidth="1"/>
    <col min="13826" max="13828" width="9.28515625" customWidth="1"/>
    <col min="13829" max="13829" width="7.140625" customWidth="1"/>
    <col min="13830" max="13830" width="7.42578125" customWidth="1"/>
    <col min="13831" max="13831" width="9.140625" bestFit="1" customWidth="1"/>
    <col min="13832" max="13832" width="8.85546875" customWidth="1"/>
    <col min="13833" max="13833" width="9.42578125" customWidth="1"/>
    <col min="13835" max="13835" width="8.85546875" bestFit="1" customWidth="1"/>
    <col min="14081" max="14081" width="46.5703125" customWidth="1"/>
    <col min="14082" max="14084" width="9.28515625" customWidth="1"/>
    <col min="14085" max="14085" width="7.140625" customWidth="1"/>
    <col min="14086" max="14086" width="7.42578125" customWidth="1"/>
    <col min="14087" max="14087" width="9.140625" bestFit="1" customWidth="1"/>
    <col min="14088" max="14088" width="8.85546875" customWidth="1"/>
    <col min="14089" max="14089" width="9.42578125" customWidth="1"/>
    <col min="14091" max="14091" width="8.85546875" bestFit="1" customWidth="1"/>
    <col min="14337" max="14337" width="46.5703125" customWidth="1"/>
    <col min="14338" max="14340" width="9.28515625" customWidth="1"/>
    <col min="14341" max="14341" width="7.140625" customWidth="1"/>
    <col min="14342" max="14342" width="7.42578125" customWidth="1"/>
    <col min="14343" max="14343" width="9.140625" bestFit="1" customWidth="1"/>
    <col min="14344" max="14344" width="8.85546875" customWidth="1"/>
    <col min="14345" max="14345" width="9.42578125" customWidth="1"/>
    <col min="14347" max="14347" width="8.85546875" bestFit="1" customWidth="1"/>
    <col min="14593" max="14593" width="46.5703125" customWidth="1"/>
    <col min="14594" max="14596" width="9.28515625" customWidth="1"/>
    <col min="14597" max="14597" width="7.140625" customWidth="1"/>
    <col min="14598" max="14598" width="7.42578125" customWidth="1"/>
    <col min="14599" max="14599" width="9.140625" bestFit="1" customWidth="1"/>
    <col min="14600" max="14600" width="8.85546875" customWidth="1"/>
    <col min="14601" max="14601" width="9.42578125" customWidth="1"/>
    <col min="14603" max="14603" width="8.85546875" bestFit="1" customWidth="1"/>
    <col min="14849" max="14849" width="46.5703125" customWidth="1"/>
    <col min="14850" max="14852" width="9.28515625" customWidth="1"/>
    <col min="14853" max="14853" width="7.140625" customWidth="1"/>
    <col min="14854" max="14854" width="7.42578125" customWidth="1"/>
    <col min="14855" max="14855" width="9.140625" bestFit="1" customWidth="1"/>
    <col min="14856" max="14856" width="8.85546875" customWidth="1"/>
    <col min="14857" max="14857" width="9.42578125" customWidth="1"/>
    <col min="14859" max="14859" width="8.85546875" bestFit="1" customWidth="1"/>
    <col min="15105" max="15105" width="46.5703125" customWidth="1"/>
    <col min="15106" max="15108" width="9.28515625" customWidth="1"/>
    <col min="15109" max="15109" width="7.140625" customWidth="1"/>
    <col min="15110" max="15110" width="7.42578125" customWidth="1"/>
    <col min="15111" max="15111" width="9.140625" bestFit="1" customWidth="1"/>
    <col min="15112" max="15112" width="8.85546875" customWidth="1"/>
    <col min="15113" max="15113" width="9.42578125" customWidth="1"/>
    <col min="15115" max="15115" width="8.85546875" bestFit="1" customWidth="1"/>
    <col min="15361" max="15361" width="46.5703125" customWidth="1"/>
    <col min="15362" max="15364" width="9.28515625" customWidth="1"/>
    <col min="15365" max="15365" width="7.140625" customWidth="1"/>
    <col min="15366" max="15366" width="7.42578125" customWidth="1"/>
    <col min="15367" max="15367" width="9.140625" bestFit="1" customWidth="1"/>
    <col min="15368" max="15368" width="8.85546875" customWidth="1"/>
    <col min="15369" max="15369" width="9.42578125" customWidth="1"/>
    <col min="15371" max="15371" width="8.85546875" bestFit="1" customWidth="1"/>
    <col min="15617" max="15617" width="46.5703125" customWidth="1"/>
    <col min="15618" max="15620" width="9.28515625" customWidth="1"/>
    <col min="15621" max="15621" width="7.140625" customWidth="1"/>
    <col min="15622" max="15622" width="7.42578125" customWidth="1"/>
    <col min="15623" max="15623" width="9.140625" bestFit="1" customWidth="1"/>
    <col min="15624" max="15624" width="8.85546875" customWidth="1"/>
    <col min="15625" max="15625" width="9.42578125" customWidth="1"/>
    <col min="15627" max="15627" width="8.85546875" bestFit="1" customWidth="1"/>
    <col min="15873" max="15873" width="46.5703125" customWidth="1"/>
    <col min="15874" max="15876" width="9.28515625" customWidth="1"/>
    <col min="15877" max="15877" width="7.140625" customWidth="1"/>
    <col min="15878" max="15878" width="7.42578125" customWidth="1"/>
    <col min="15879" max="15879" width="9.140625" bestFit="1" customWidth="1"/>
    <col min="15880" max="15880" width="8.85546875" customWidth="1"/>
    <col min="15881" max="15881" width="9.42578125" customWidth="1"/>
    <col min="15883" max="15883" width="8.85546875" bestFit="1" customWidth="1"/>
    <col min="16129" max="16129" width="46.5703125" customWidth="1"/>
    <col min="16130" max="16132" width="9.28515625" customWidth="1"/>
    <col min="16133" max="16133" width="7.140625" customWidth="1"/>
    <col min="16134" max="16134" width="7.42578125" customWidth="1"/>
    <col min="16135" max="16135" width="9.140625" bestFit="1" customWidth="1"/>
    <col min="16136" max="16136" width="8.85546875" customWidth="1"/>
    <col min="16137" max="16137" width="9.42578125" customWidth="1"/>
    <col min="16139" max="16139" width="8.85546875" bestFit="1" customWidth="1"/>
  </cols>
  <sheetData>
    <row r="1" spans="1:227">
      <c r="A1" s="494" t="s">
        <v>360</v>
      </c>
      <c r="B1" s="494"/>
      <c r="C1" s="494"/>
      <c r="D1" s="494"/>
      <c r="E1" s="494"/>
      <c r="F1" s="377"/>
    </row>
    <row r="2" spans="1:227">
      <c r="A2" s="494" t="s">
        <v>361</v>
      </c>
      <c r="B2" s="494"/>
      <c r="C2" s="494"/>
      <c r="D2" s="494"/>
      <c r="E2" s="494"/>
      <c r="F2" s="377"/>
    </row>
    <row r="3" spans="1:227">
      <c r="A3" s="494" t="s">
        <v>653</v>
      </c>
      <c r="B3" s="494"/>
      <c r="C3" s="494"/>
      <c r="D3" s="494"/>
      <c r="E3" s="494"/>
      <c r="F3" s="377"/>
    </row>
    <row r="4" spans="1:227">
      <c r="A4" s="176"/>
      <c r="B4" s="494" t="s">
        <v>656</v>
      </c>
      <c r="C4" s="494"/>
      <c r="D4" s="494"/>
      <c r="E4" s="494"/>
      <c r="F4" s="377"/>
    </row>
    <row r="5" spans="1:227">
      <c r="B5" s="320"/>
      <c r="C5" s="320"/>
      <c r="D5" s="320"/>
      <c r="E5" s="320"/>
    </row>
    <row r="6" spans="1:227" ht="50.1" customHeight="1">
      <c r="A6" s="495" t="s">
        <v>584</v>
      </c>
      <c r="B6" s="495"/>
      <c r="C6" s="495"/>
      <c r="D6" s="495"/>
      <c r="E6" s="495"/>
    </row>
    <row r="7" spans="1:227" ht="15" customHeight="1" thickBot="1">
      <c r="A7" s="327"/>
      <c r="B7" s="327"/>
      <c r="C7" s="327"/>
      <c r="D7" s="327"/>
      <c r="E7" s="33" t="s">
        <v>362</v>
      </c>
    </row>
    <row r="8" spans="1:227" ht="25.5" customHeight="1">
      <c r="A8" s="496" t="s">
        <v>363</v>
      </c>
      <c r="B8" s="499" t="s">
        <v>364</v>
      </c>
      <c r="C8" s="500"/>
      <c r="D8" s="500"/>
      <c r="E8" s="489" t="s">
        <v>585</v>
      </c>
      <c r="F8" s="490" t="s">
        <v>586</v>
      </c>
      <c r="G8" s="378"/>
      <c r="H8" s="378"/>
      <c r="I8" s="378"/>
      <c r="J8" s="378"/>
      <c r="K8" s="493" t="s">
        <v>365</v>
      </c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</row>
    <row r="9" spans="1:227" ht="33.950000000000003" customHeight="1">
      <c r="A9" s="497"/>
      <c r="B9" s="501"/>
      <c r="C9" s="502"/>
      <c r="D9" s="502"/>
      <c r="E9" s="489"/>
      <c r="F9" s="491"/>
      <c r="G9" s="379" t="s">
        <v>587</v>
      </c>
      <c r="H9" s="378" t="s">
        <v>192</v>
      </c>
      <c r="I9" s="378"/>
      <c r="J9" s="378"/>
      <c r="K9" s="49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</row>
    <row r="10" spans="1:227" ht="10.7" hidden="1" customHeight="1" thickBot="1">
      <c r="A10" s="497"/>
      <c r="B10" s="503"/>
      <c r="C10" s="504"/>
      <c r="D10" s="504"/>
      <c r="E10" s="489"/>
      <c r="F10" s="491"/>
      <c r="G10" s="378"/>
      <c r="H10" s="378"/>
      <c r="I10" s="378"/>
      <c r="J10" s="378"/>
      <c r="K10" s="378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</row>
    <row r="11" spans="1:227" s="23" customFormat="1" ht="10.7" customHeight="1" thickBot="1">
      <c r="A11" s="498"/>
      <c r="B11" s="177" t="s">
        <v>579</v>
      </c>
      <c r="C11" s="177" t="s">
        <v>580</v>
      </c>
      <c r="D11" s="177" t="s">
        <v>581</v>
      </c>
      <c r="E11" s="489"/>
      <c r="F11" s="492"/>
      <c r="G11" s="380"/>
      <c r="H11" s="380"/>
      <c r="I11" s="380"/>
      <c r="J11" s="380"/>
      <c r="K11" s="38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</row>
    <row r="12" spans="1:227" ht="13.7" customHeight="1" thickBot="1">
      <c r="A12" s="178" t="s">
        <v>6</v>
      </c>
      <c r="B12" s="178" t="s">
        <v>7</v>
      </c>
      <c r="C12" s="381" t="s">
        <v>8</v>
      </c>
      <c r="D12" s="381" t="s">
        <v>588</v>
      </c>
      <c r="E12" s="187" t="s">
        <v>589</v>
      </c>
      <c r="F12" s="382"/>
      <c r="G12" s="378"/>
      <c r="H12" s="378"/>
      <c r="I12" s="378"/>
      <c r="J12" s="378"/>
      <c r="K12" s="378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</row>
    <row r="13" spans="1:227">
      <c r="A13" s="383" t="s">
        <v>335</v>
      </c>
      <c r="B13" s="39">
        <f>'[1]Расч дот РФФПП'!M7+E13</f>
        <v>3526.769666666667</v>
      </c>
      <c r="C13" s="39">
        <f>G13*0.95000432488</f>
        <v>3073.2639909867999</v>
      </c>
      <c r="D13" s="39">
        <f>G13*0.90250266701</f>
        <v>2919.5961277773499</v>
      </c>
      <c r="E13" s="384">
        <f>'[1]перешед дотац пос на 2017'!U10/1000</f>
        <v>291.76966666666698</v>
      </c>
      <c r="F13" s="385">
        <f>'[1]Расч дот РФФПП'!U7</f>
        <v>2990</v>
      </c>
      <c r="G13" s="386">
        <f>B13-E13</f>
        <v>3235</v>
      </c>
      <c r="H13" s="386">
        <f>G13-F13</f>
        <v>245</v>
      </c>
      <c r="I13" s="378"/>
      <c r="J13" s="378"/>
      <c r="K13" s="378">
        <v>2206</v>
      </c>
      <c r="L13" s="143"/>
      <c r="M13" s="143"/>
      <c r="N13" s="143"/>
      <c r="O13" s="143"/>
      <c r="P13" s="143"/>
      <c r="Q13" s="179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</row>
    <row r="14" spans="1:227">
      <c r="A14" s="159" t="s">
        <v>336</v>
      </c>
      <c r="B14" s="39">
        <f>'[1]Расч дот РФФПП'!M8+E14</f>
        <v>7249.9160000000002</v>
      </c>
      <c r="C14" s="39">
        <f t="shared" ref="C14:C32" si="0">G14*0.95000432488</f>
        <v>6299.4786782792798</v>
      </c>
      <c r="D14" s="39">
        <f t="shared" ref="D14:D32" si="1">G14*0.90250266701</f>
        <v>5984.4951849433101</v>
      </c>
      <c r="E14" s="384">
        <f>'[1]перешед дотац пос на 2017'!U11/1000</f>
        <v>618.91600000000005</v>
      </c>
      <c r="F14" s="385">
        <f>'[1]Расч дот РФФПП'!U8</f>
        <v>6246</v>
      </c>
      <c r="G14" s="386">
        <f t="shared" ref="G14:G32" si="2">B14-E14</f>
        <v>6631</v>
      </c>
      <c r="H14" s="386">
        <f t="shared" ref="H14:H32" si="3">G14-F14</f>
        <v>385</v>
      </c>
      <c r="I14" s="378"/>
      <c r="J14" s="378"/>
      <c r="K14" s="378">
        <v>3343</v>
      </c>
      <c r="L14" s="143"/>
      <c r="M14" s="143"/>
      <c r="N14" s="143"/>
      <c r="O14" s="143"/>
      <c r="P14" s="143"/>
      <c r="Q14" s="179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</row>
    <row r="15" spans="1:227">
      <c r="A15" s="159" t="s">
        <v>337</v>
      </c>
      <c r="B15" s="39">
        <f>'[1]Расч дот РФФПП'!M9+E15</f>
        <v>6794.3459999999995</v>
      </c>
      <c r="C15" s="39">
        <f t="shared" si="0"/>
        <v>5913.7769223779997</v>
      </c>
      <c r="D15" s="39">
        <f t="shared" si="1"/>
        <v>5618.0791021372506</v>
      </c>
      <c r="E15" s="384">
        <f>'[1]перешед дотац пос на 2017'!U12/1000</f>
        <v>569.346</v>
      </c>
      <c r="F15" s="385">
        <f>'[1]Расч дот РФФПП'!U9</f>
        <v>5728</v>
      </c>
      <c r="G15" s="386">
        <f t="shared" si="2"/>
        <v>6225</v>
      </c>
      <c r="H15" s="386">
        <f t="shared" si="3"/>
        <v>497</v>
      </c>
      <c r="I15" s="378"/>
      <c r="J15" s="378"/>
      <c r="K15" s="378">
        <v>2617</v>
      </c>
      <c r="L15" s="143"/>
      <c r="M15" s="143"/>
      <c r="N15" s="143"/>
      <c r="O15" s="143"/>
      <c r="P15" s="143"/>
      <c r="Q15" s="179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</row>
    <row r="16" spans="1:227">
      <c r="A16" s="159" t="s">
        <v>338</v>
      </c>
      <c r="B16" s="39">
        <f>'[1]Расч дот РФФПП'!M10+E16</f>
        <v>1825.8803333333335</v>
      </c>
      <c r="C16" s="39">
        <f t="shared" si="0"/>
        <v>1674.8576247634398</v>
      </c>
      <c r="D16" s="39">
        <f t="shared" si="1"/>
        <v>1591.1122019386301</v>
      </c>
      <c r="E16" s="384">
        <f>'[1]перешед дотац пос на 2017'!U13/1000</f>
        <v>62.880333333333489</v>
      </c>
      <c r="F16" s="385">
        <f>'[1]Расч дот РФФПП'!U10</f>
        <v>1378</v>
      </c>
      <c r="G16" s="386">
        <f t="shared" si="2"/>
        <v>1763</v>
      </c>
      <c r="H16" s="386">
        <f t="shared" si="3"/>
        <v>385</v>
      </c>
      <c r="I16" s="378"/>
      <c r="J16" s="378"/>
      <c r="K16" s="387">
        <v>1277</v>
      </c>
      <c r="L16" s="143"/>
      <c r="M16" s="143"/>
      <c r="N16" s="143"/>
      <c r="O16" s="143"/>
      <c r="P16" s="143"/>
      <c r="Q16" s="179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</row>
    <row r="17" spans="1:227">
      <c r="A17" s="159" t="s">
        <v>339</v>
      </c>
      <c r="B17" s="39">
        <f>'[1]Расч дот РФФПП'!M11+E17</f>
        <v>11262.795</v>
      </c>
      <c r="C17" s="39">
        <f t="shared" si="0"/>
        <v>9546.5934607191193</v>
      </c>
      <c r="D17" s="39">
        <f t="shared" si="1"/>
        <v>9069.249300783491</v>
      </c>
      <c r="E17" s="384">
        <f>'[1]перешед дотац пос на 2017'!U14/1000</f>
        <v>1213.7950000000001</v>
      </c>
      <c r="F17" s="385">
        <f>'[1]Расч дот РФФПП'!U11</f>
        <v>12252</v>
      </c>
      <c r="G17" s="386">
        <f t="shared" si="2"/>
        <v>10049</v>
      </c>
      <c r="H17" s="386">
        <f t="shared" si="3"/>
        <v>-2203</v>
      </c>
      <c r="I17" s="378"/>
      <c r="J17" s="378"/>
      <c r="K17" s="387">
        <v>5360</v>
      </c>
      <c r="L17" s="143"/>
      <c r="M17" s="143"/>
      <c r="N17" s="143"/>
      <c r="O17" s="143"/>
      <c r="P17" s="143"/>
      <c r="Q17" s="179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</row>
    <row r="18" spans="1:227">
      <c r="A18" s="159" t="s">
        <v>340</v>
      </c>
      <c r="B18" s="39">
        <f>'[1]Расч дот РФФПП'!M12+E18</f>
        <v>5726.9769999999999</v>
      </c>
      <c r="C18" s="39">
        <f t="shared" si="0"/>
        <v>5025.5228786152002</v>
      </c>
      <c r="D18" s="39">
        <f t="shared" si="1"/>
        <v>4774.2391084829005</v>
      </c>
      <c r="E18" s="384">
        <f>'[1]перешед дотац пос на 2017'!U15/1000</f>
        <v>436.97699999999998</v>
      </c>
      <c r="F18" s="385">
        <f>'[1]Расч дот РФФПП'!U12</f>
        <v>4410</v>
      </c>
      <c r="G18" s="386">
        <f t="shared" si="2"/>
        <v>5290</v>
      </c>
      <c r="H18" s="386">
        <f t="shared" si="3"/>
        <v>880</v>
      </c>
      <c r="I18" s="378"/>
      <c r="J18" s="378"/>
      <c r="K18" s="387">
        <v>2285</v>
      </c>
      <c r="L18" s="143"/>
      <c r="M18" s="143"/>
      <c r="N18" s="143"/>
      <c r="O18" s="143"/>
      <c r="P18" s="143"/>
      <c r="Q18" s="179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</row>
    <row r="19" spans="1:227">
      <c r="A19" s="159" t="s">
        <v>341</v>
      </c>
      <c r="B19" s="39">
        <f>'[1]Расч дот РФФПП'!M13+E19</f>
        <v>4477.8869999999997</v>
      </c>
      <c r="C19" s="39">
        <f t="shared" si="0"/>
        <v>4035.61837209024</v>
      </c>
      <c r="D19" s="39">
        <f t="shared" si="1"/>
        <v>3833.83132945848</v>
      </c>
      <c r="E19" s="384">
        <f>'[1]перешед дотац пос на 2017'!U16/1000</f>
        <v>229.887</v>
      </c>
      <c r="F19" s="385">
        <f>'[1]Расч дот РФФПП'!U13</f>
        <v>3960</v>
      </c>
      <c r="G19" s="386">
        <f t="shared" si="2"/>
        <v>4248</v>
      </c>
      <c r="H19" s="386">
        <f t="shared" si="3"/>
        <v>288</v>
      </c>
      <c r="I19" s="387"/>
      <c r="J19" s="378"/>
      <c r="K19" s="387">
        <v>2393</v>
      </c>
      <c r="L19" s="143"/>
      <c r="M19" s="143"/>
      <c r="N19" s="143"/>
      <c r="O19" s="143"/>
      <c r="P19" s="143"/>
      <c r="Q19" s="179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</row>
    <row r="20" spans="1:227">
      <c r="A20" s="159" t="s">
        <v>342</v>
      </c>
      <c r="B20" s="39">
        <f>'[1]Расч дот РФФПП'!M14+E20</f>
        <v>2335.3926666666666</v>
      </c>
      <c r="C20" s="39">
        <f t="shared" si="0"/>
        <v>2043.4593028168799</v>
      </c>
      <c r="D20" s="39">
        <f t="shared" si="1"/>
        <v>1941.2832367385101</v>
      </c>
      <c r="E20" s="384">
        <f>'[1]перешед дотац пос на 2017'!U17/1000</f>
        <v>184.39266666666674</v>
      </c>
      <c r="F20" s="385">
        <f>'[1]Расч дот РФФПП'!U14</f>
        <v>1895</v>
      </c>
      <c r="G20" s="386">
        <f t="shared" si="2"/>
        <v>2151</v>
      </c>
      <c r="H20" s="386">
        <f t="shared" si="3"/>
        <v>256</v>
      </c>
      <c r="I20" s="387"/>
      <c r="J20" s="387">
        <v>100</v>
      </c>
      <c r="K20" s="387">
        <v>1137</v>
      </c>
      <c r="L20" s="143"/>
      <c r="M20" s="143"/>
      <c r="N20" s="143"/>
      <c r="O20" s="143"/>
      <c r="P20" s="143"/>
      <c r="Q20" s="179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</row>
    <row r="21" spans="1:227">
      <c r="A21" s="159" t="s">
        <v>343</v>
      </c>
      <c r="B21" s="39">
        <f>'[1]Расч дот РФФПП'!M15+E21</f>
        <v>2781.1610000000001</v>
      </c>
      <c r="C21" s="39">
        <f t="shared" si="0"/>
        <v>2560.2616555516001</v>
      </c>
      <c r="D21" s="39">
        <f t="shared" si="1"/>
        <v>2432.24468759195</v>
      </c>
      <c r="E21" s="384">
        <f>'[1]перешед дотац пос на 2017'!U18/1000</f>
        <v>86.161000000000001</v>
      </c>
      <c r="F21" s="385">
        <f>'[1]Расч дот РФФПП'!U15</f>
        <v>2533</v>
      </c>
      <c r="G21" s="386">
        <f t="shared" si="2"/>
        <v>2695</v>
      </c>
      <c r="H21" s="386">
        <f t="shared" si="3"/>
        <v>162</v>
      </c>
      <c r="I21" s="378"/>
      <c r="J21" s="378"/>
      <c r="K21" s="387">
        <v>1275</v>
      </c>
      <c r="L21" s="143"/>
      <c r="M21" s="143"/>
      <c r="N21" s="143"/>
      <c r="O21" s="143"/>
      <c r="P21" s="143"/>
      <c r="Q21" s="179"/>
      <c r="R21" s="143" t="s">
        <v>2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</row>
    <row r="22" spans="1:227">
      <c r="A22" s="159" t="s">
        <v>344</v>
      </c>
      <c r="B22" s="39">
        <f>'[1]Расч дот РФФПП'!M16+E22</f>
        <v>2101.6080000000002</v>
      </c>
      <c r="C22" s="39">
        <f t="shared" si="0"/>
        <v>1992.15906927336</v>
      </c>
      <c r="D22" s="39">
        <f t="shared" si="1"/>
        <v>1892.5480927199701</v>
      </c>
      <c r="E22" s="384">
        <f>'[1]перешед дотац пос на 2017'!U19/1000</f>
        <v>4.6079999999999997</v>
      </c>
      <c r="F22" s="385">
        <f>'[1]Расч дот РФФПП'!U16</f>
        <v>1548</v>
      </c>
      <c r="G22" s="386">
        <f t="shared" si="2"/>
        <v>2097</v>
      </c>
      <c r="H22" s="386">
        <f t="shared" si="3"/>
        <v>549</v>
      </c>
      <c r="I22" s="387"/>
      <c r="J22" s="378"/>
      <c r="K22" s="387">
        <v>1100</v>
      </c>
      <c r="L22" s="143"/>
      <c r="M22" s="143"/>
      <c r="N22" s="143"/>
      <c r="O22" s="143"/>
      <c r="P22" s="143"/>
      <c r="Q22" s="179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</row>
    <row r="23" spans="1:227">
      <c r="A23" s="159" t="s">
        <v>345</v>
      </c>
      <c r="B23" s="39">
        <f>'[1]Расч дот РФФПП'!M17+E23</f>
        <v>1575.8520000000001</v>
      </c>
      <c r="C23" s="39">
        <f t="shared" si="0"/>
        <v>1400.3063748731199</v>
      </c>
      <c r="D23" s="39">
        <f t="shared" si="1"/>
        <v>1330.2889311727401</v>
      </c>
      <c r="E23" s="384">
        <f>'[1]перешед дотац пос на 2017'!U20/1000</f>
        <v>101.852</v>
      </c>
      <c r="F23" s="385">
        <f>'[1]Расч дот РФФПП'!U17</f>
        <v>1341</v>
      </c>
      <c r="G23" s="386">
        <f t="shared" si="2"/>
        <v>1474</v>
      </c>
      <c r="H23" s="386">
        <f t="shared" si="3"/>
        <v>133</v>
      </c>
      <c r="I23" s="378"/>
      <c r="J23" s="378"/>
      <c r="K23" s="388" t="s">
        <v>366</v>
      </c>
      <c r="L23" s="143"/>
      <c r="M23" s="143"/>
      <c r="N23" s="143"/>
      <c r="O23" s="143"/>
      <c r="P23" s="143"/>
      <c r="Q23" s="179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</row>
    <row r="24" spans="1:227">
      <c r="A24" s="159" t="s">
        <v>346</v>
      </c>
      <c r="B24" s="39">
        <f>'[1]Расч дот РФФПП'!M18+E24</f>
        <v>2942.0940000000001</v>
      </c>
      <c r="C24" s="39">
        <f t="shared" si="0"/>
        <v>2664.7621312883998</v>
      </c>
      <c r="D24" s="39">
        <f t="shared" si="1"/>
        <v>2531.5199809630503</v>
      </c>
      <c r="E24" s="384">
        <f>'[1]перешед дотац пос на 2017'!U21/1000</f>
        <v>137.09399999999999</v>
      </c>
      <c r="F24" s="385">
        <f>'[1]Расч дот РФФПП'!U18</f>
        <v>2253</v>
      </c>
      <c r="G24" s="386">
        <f t="shared" si="2"/>
        <v>2805</v>
      </c>
      <c r="H24" s="386">
        <f t="shared" si="3"/>
        <v>552</v>
      </c>
      <c r="I24" s="387"/>
      <c r="J24" s="378"/>
      <c r="K24" s="389">
        <v>1388</v>
      </c>
      <c r="L24" s="143"/>
      <c r="M24" s="143"/>
      <c r="N24" s="143"/>
      <c r="O24" s="143"/>
      <c r="P24" s="143"/>
      <c r="Q24" s="179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</row>
    <row r="25" spans="1:227">
      <c r="A25" s="159" t="s">
        <v>347</v>
      </c>
      <c r="B25" s="39">
        <f>'[1]Расч дот РФФПП'!M19+E25</f>
        <v>5125.0360000000001</v>
      </c>
      <c r="C25" s="39">
        <f t="shared" si="0"/>
        <v>4441.2702188140001</v>
      </c>
      <c r="D25" s="39">
        <f t="shared" si="1"/>
        <v>4219.1999682717505</v>
      </c>
      <c r="E25" s="384">
        <f>'[1]перешед дотац пос на 2017'!U22/1000</f>
        <v>450.036</v>
      </c>
      <c r="F25" s="385">
        <f>'[1]Расч дот РФФПП'!U19</f>
        <v>4569</v>
      </c>
      <c r="G25" s="386">
        <f t="shared" si="2"/>
        <v>4675</v>
      </c>
      <c r="H25" s="386">
        <f t="shared" si="3"/>
        <v>106</v>
      </c>
      <c r="I25" s="378"/>
      <c r="J25" s="387">
        <v>100</v>
      </c>
      <c r="K25" s="389">
        <v>2081</v>
      </c>
      <c r="L25" s="143"/>
      <c r="M25" s="143"/>
      <c r="N25" s="143"/>
      <c r="O25" s="143"/>
      <c r="P25" s="143"/>
      <c r="Q25" s="179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</row>
    <row r="26" spans="1:227">
      <c r="A26" s="159" t="s">
        <v>348</v>
      </c>
      <c r="B26" s="39">
        <f>'[1]Расч дот РФФПП'!M20+E26</f>
        <v>4057.2006666666666</v>
      </c>
      <c r="C26" s="39">
        <f t="shared" si="0"/>
        <v>3536.8661015282401</v>
      </c>
      <c r="D26" s="39">
        <f t="shared" si="1"/>
        <v>3360.0174292782303</v>
      </c>
      <c r="E26" s="384">
        <f>'[1]перешед дотац пос на 2017'!U23/1000</f>
        <v>334.20066666666651</v>
      </c>
      <c r="F26" s="385">
        <f>'[1]Расч дот РФФПП'!U20</f>
        <v>3413</v>
      </c>
      <c r="G26" s="386">
        <f t="shared" si="2"/>
        <v>3723</v>
      </c>
      <c r="H26" s="386">
        <f t="shared" si="3"/>
        <v>310</v>
      </c>
      <c r="I26" s="378"/>
      <c r="J26" s="378"/>
      <c r="K26" s="389">
        <v>2016</v>
      </c>
      <c r="L26" s="143"/>
      <c r="M26" s="143"/>
      <c r="N26" s="143"/>
      <c r="O26" s="143"/>
      <c r="P26" s="143"/>
      <c r="Q26" s="179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</row>
    <row r="27" spans="1:227">
      <c r="A27" s="159" t="s">
        <v>349</v>
      </c>
      <c r="B27" s="39">
        <f>'[1]Расч дот РФФПП'!M21+E27</f>
        <v>2201.5050000000001</v>
      </c>
      <c r="C27" s="39">
        <f t="shared" si="0"/>
        <v>1915.20871895808</v>
      </c>
      <c r="D27" s="39">
        <f t="shared" si="1"/>
        <v>1819.4453766921602</v>
      </c>
      <c r="E27" s="384">
        <f>'[1]перешед дотац пос на 2017'!U24/1000</f>
        <v>185.505</v>
      </c>
      <c r="F27" s="385">
        <f>'[1]Расч дот РФФПП'!U21</f>
        <v>1938</v>
      </c>
      <c r="G27" s="386">
        <f t="shared" si="2"/>
        <v>2016</v>
      </c>
      <c r="H27" s="386">
        <f t="shared" si="3"/>
        <v>78</v>
      </c>
      <c r="I27" s="378"/>
      <c r="J27" s="378"/>
      <c r="K27" s="389">
        <v>1940</v>
      </c>
      <c r="L27" s="143"/>
      <c r="M27" s="143"/>
      <c r="N27" s="143"/>
      <c r="O27" s="143"/>
      <c r="P27" s="143"/>
      <c r="Q27" s="179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</row>
    <row r="28" spans="1:227">
      <c r="A28" s="159" t="s">
        <v>350</v>
      </c>
      <c r="B28" s="39">
        <f>'[1]Расч дот РФФПП'!M22+E28</f>
        <v>1344.3593333333336</v>
      </c>
      <c r="C28" s="39">
        <f t="shared" si="0"/>
        <v>1229.3055963947199</v>
      </c>
      <c r="D28" s="39">
        <f t="shared" si="1"/>
        <v>1167.83845111094</v>
      </c>
      <c r="E28" s="384">
        <f>'[1]перешед дотац пос на 2017'!U25/1000</f>
        <v>50.359333333333488</v>
      </c>
      <c r="F28" s="385">
        <f>'[1]Расч дот РФФПП'!U22</f>
        <v>1213</v>
      </c>
      <c r="G28" s="386">
        <f t="shared" si="2"/>
        <v>1294</v>
      </c>
      <c r="H28" s="386">
        <f t="shared" si="3"/>
        <v>81</v>
      </c>
      <c r="I28" s="378"/>
      <c r="J28" s="378"/>
      <c r="K28" s="389">
        <v>1129</v>
      </c>
      <c r="L28" s="143"/>
      <c r="M28" s="143"/>
      <c r="N28" s="143"/>
      <c r="O28" s="143"/>
      <c r="P28" s="143"/>
      <c r="Q28" s="179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</row>
    <row r="29" spans="1:227">
      <c r="A29" s="159" t="s">
        <v>351</v>
      </c>
      <c r="B29" s="39">
        <f>'[1]Расч дот РФФПП'!M23+E29</f>
        <v>3639.7903333333329</v>
      </c>
      <c r="C29" s="39">
        <f t="shared" si="0"/>
        <v>3171.1144364494398</v>
      </c>
      <c r="D29" s="39">
        <f t="shared" si="1"/>
        <v>3012.5539024793802</v>
      </c>
      <c r="E29" s="384">
        <f>'[1]перешед дотац пос на 2017'!U26/1000</f>
        <v>301.79033333333302</v>
      </c>
      <c r="F29" s="385">
        <f>'[1]Расч дот РФФПП'!U23</f>
        <v>3103</v>
      </c>
      <c r="G29" s="386">
        <f t="shared" si="2"/>
        <v>3338</v>
      </c>
      <c r="H29" s="386">
        <f t="shared" si="3"/>
        <v>235</v>
      </c>
      <c r="I29" s="387"/>
      <c r="J29" s="378"/>
      <c r="K29" s="390">
        <v>1615</v>
      </c>
      <c r="L29" s="143"/>
      <c r="M29" s="143"/>
      <c r="N29" s="143"/>
      <c r="O29" s="143"/>
      <c r="P29" s="143"/>
      <c r="Q29" s="179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</row>
    <row r="30" spans="1:227">
      <c r="A30" s="159" t="s">
        <v>352</v>
      </c>
      <c r="B30" s="39">
        <f>'[1]Расч дот РФФПП'!M24+E30</f>
        <v>2570.4299999999998</v>
      </c>
      <c r="C30" s="39">
        <f t="shared" si="0"/>
        <v>2269.5603321383201</v>
      </c>
      <c r="D30" s="39">
        <f t="shared" si="1"/>
        <v>2156.07887148689</v>
      </c>
      <c r="E30" s="384">
        <f>'[1]перешед дотац пос на 2017'!U27/1000</f>
        <v>181.43</v>
      </c>
      <c r="F30" s="385">
        <f>'[1]Расч дот РФФПП'!U24</f>
        <v>1887</v>
      </c>
      <c r="G30" s="386">
        <f t="shared" si="2"/>
        <v>2389</v>
      </c>
      <c r="H30" s="386">
        <f t="shared" si="3"/>
        <v>502</v>
      </c>
      <c r="I30" s="387"/>
      <c r="J30" s="378"/>
      <c r="K30" s="390">
        <v>1652</v>
      </c>
      <c r="L30" s="143"/>
      <c r="M30" s="143"/>
      <c r="N30" s="143"/>
      <c r="O30" s="143"/>
      <c r="P30" s="143"/>
      <c r="Q30" s="179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</row>
    <row r="31" spans="1:227">
      <c r="A31" s="159" t="s">
        <v>353</v>
      </c>
      <c r="B31" s="39">
        <f>'[1]Расч дот РФФПП'!M25+E31</f>
        <v>1474.0003333333334</v>
      </c>
      <c r="C31" s="39">
        <f t="shared" si="0"/>
        <v>1400.3063748731199</v>
      </c>
      <c r="D31" s="39">
        <f t="shared" si="1"/>
        <v>1330.2889311727401</v>
      </c>
      <c r="E31" s="384">
        <f>'[1]перешед дотац пос на 2017'!U28/1000</f>
        <v>3.3333333348855378E-4</v>
      </c>
      <c r="F31" s="385">
        <f>'[1]Расч дот РФФПП'!U25</f>
        <v>1240</v>
      </c>
      <c r="G31" s="386">
        <f t="shared" si="2"/>
        <v>1474</v>
      </c>
      <c r="H31" s="386">
        <f t="shared" si="3"/>
        <v>234</v>
      </c>
      <c r="I31" s="387"/>
      <c r="J31" s="378"/>
      <c r="K31" s="390">
        <v>1271</v>
      </c>
      <c r="L31" s="143"/>
      <c r="M31" s="143"/>
      <c r="N31" s="143"/>
      <c r="O31" s="143"/>
      <c r="P31" s="143"/>
      <c r="Q31" s="179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</row>
    <row r="32" spans="1:227" ht="15.75" thickBot="1">
      <c r="A32" s="391" t="s">
        <v>354</v>
      </c>
      <c r="B32" s="39">
        <f>'[1]Расч дот РФФПП'!M26+E32</f>
        <v>1794</v>
      </c>
      <c r="C32" s="39">
        <f t="shared" si="0"/>
        <v>1704.3077588347201</v>
      </c>
      <c r="D32" s="39">
        <f t="shared" si="1"/>
        <v>1619.0897846159401</v>
      </c>
      <c r="E32" s="384">
        <f>'[1]перешед дотац пос на 2017'!U29/1000</f>
        <v>0</v>
      </c>
      <c r="F32" s="385">
        <f>'[1]Расч дот РФФПП'!U26</f>
        <v>1398</v>
      </c>
      <c r="G32" s="386">
        <f t="shared" si="2"/>
        <v>1794</v>
      </c>
      <c r="H32" s="386">
        <f t="shared" si="3"/>
        <v>396</v>
      </c>
      <c r="I32" s="387"/>
      <c r="J32" s="378"/>
      <c r="K32" s="390">
        <v>1404</v>
      </c>
      <c r="L32" s="143"/>
      <c r="M32" s="143"/>
      <c r="N32" s="143"/>
      <c r="O32" s="143"/>
      <c r="P32" s="143"/>
      <c r="Q32" s="179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</row>
    <row r="33" spans="1:11" ht="15.75" thickBot="1">
      <c r="A33" s="182" t="s">
        <v>241</v>
      </c>
      <c r="B33" s="183">
        <f t="shared" ref="B33:I33" si="4">SUM(B13:B32)</f>
        <v>74807.000333333315</v>
      </c>
      <c r="C33" s="183">
        <f t="shared" si="4"/>
        <v>65897.999999626074</v>
      </c>
      <c r="D33" s="183">
        <f t="shared" si="4"/>
        <v>62602.999999815671</v>
      </c>
      <c r="E33" s="392">
        <f t="shared" si="4"/>
        <v>5441.0003333333343</v>
      </c>
      <c r="F33" s="385">
        <f t="shared" si="4"/>
        <v>65295</v>
      </c>
      <c r="G33" s="386">
        <f t="shared" si="4"/>
        <v>69366</v>
      </c>
      <c r="H33" s="386">
        <f t="shared" si="4"/>
        <v>4071</v>
      </c>
      <c r="I33" s="393">
        <f t="shared" si="4"/>
        <v>0</v>
      </c>
      <c r="J33" s="394"/>
      <c r="K33" s="394"/>
    </row>
    <row r="34" spans="1:11">
      <c r="A34" s="23"/>
      <c r="B34" s="184"/>
      <c r="C34" s="184"/>
      <c r="D34" s="184"/>
    </row>
    <row r="35" spans="1:11">
      <c r="A35" s="23" t="s">
        <v>275</v>
      </c>
      <c r="B35" s="184"/>
      <c r="C35" s="184"/>
      <c r="D35" s="184"/>
      <c r="I35" t="s">
        <v>2</v>
      </c>
    </row>
    <row r="36" spans="1:11">
      <c r="A36" s="23" t="s">
        <v>367</v>
      </c>
      <c r="B36" s="184">
        <f>'[1]Расч дот РФФПП'!C34</f>
        <v>0</v>
      </c>
      <c r="C36" s="184"/>
      <c r="D36" s="184"/>
    </row>
    <row r="37" spans="1:11">
      <c r="A37" s="23" t="s">
        <v>368</v>
      </c>
      <c r="B37" s="184">
        <f>'[1]Расч дот РФФПП'!C35</f>
        <v>69366</v>
      </c>
      <c r="C37" s="184"/>
      <c r="D37" s="184"/>
    </row>
    <row r="38" spans="1:11">
      <c r="A38" s="23" t="s">
        <v>590</v>
      </c>
      <c r="B38" s="184">
        <f>'[1]Доходы 3'!E47</f>
        <v>74807</v>
      </c>
      <c r="C38" s="184"/>
      <c r="D38" s="184"/>
    </row>
    <row r="39" spans="1:11">
      <c r="B39" s="185"/>
      <c r="C39" s="185"/>
      <c r="D39" s="185"/>
    </row>
  </sheetData>
  <mergeCells count="10">
    <mergeCell ref="E8:E11"/>
    <mergeCell ref="F8:F11"/>
    <mergeCell ref="K8:K9"/>
    <mergeCell ref="A1:E1"/>
    <mergeCell ref="A2:E2"/>
    <mergeCell ref="A3:E3"/>
    <mergeCell ref="B4:E4"/>
    <mergeCell ref="A6:E6"/>
    <mergeCell ref="A8:A11"/>
    <mergeCell ref="B8:D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HU37"/>
  <sheetViews>
    <sheetView view="pageLayout" topLeftCell="A4" workbookViewId="0">
      <selection activeCell="B5" sqref="B5:I5"/>
    </sheetView>
  </sheetViews>
  <sheetFormatPr defaultRowHeight="15"/>
  <cols>
    <col min="1" max="1" width="37.140625" customWidth="1"/>
    <col min="2" max="2" width="10.5703125" customWidth="1"/>
    <col min="4" max="4" width="9.7109375" bestFit="1" customWidth="1"/>
    <col min="15" max="15" width="3.85546875" customWidth="1"/>
    <col min="257" max="257" width="37.140625" customWidth="1"/>
    <col min="258" max="258" width="10.5703125" customWidth="1"/>
    <col min="260" max="260" width="9.7109375" bestFit="1" customWidth="1"/>
    <col min="271" max="271" width="3.85546875" customWidth="1"/>
    <col min="513" max="513" width="37.140625" customWidth="1"/>
    <col min="514" max="514" width="10.5703125" customWidth="1"/>
    <col min="516" max="516" width="9.7109375" bestFit="1" customWidth="1"/>
    <col min="527" max="527" width="3.85546875" customWidth="1"/>
    <col min="769" max="769" width="37.140625" customWidth="1"/>
    <col min="770" max="770" width="10.5703125" customWidth="1"/>
    <col min="772" max="772" width="9.7109375" bestFit="1" customWidth="1"/>
    <col min="783" max="783" width="3.85546875" customWidth="1"/>
    <col min="1025" max="1025" width="37.140625" customWidth="1"/>
    <col min="1026" max="1026" width="10.5703125" customWidth="1"/>
    <col min="1028" max="1028" width="9.7109375" bestFit="1" customWidth="1"/>
    <col min="1039" max="1039" width="3.85546875" customWidth="1"/>
    <col min="1281" max="1281" width="37.140625" customWidth="1"/>
    <col min="1282" max="1282" width="10.5703125" customWidth="1"/>
    <col min="1284" max="1284" width="9.7109375" bestFit="1" customWidth="1"/>
    <col min="1295" max="1295" width="3.85546875" customWidth="1"/>
    <col min="1537" max="1537" width="37.140625" customWidth="1"/>
    <col min="1538" max="1538" width="10.5703125" customWidth="1"/>
    <col min="1540" max="1540" width="9.7109375" bestFit="1" customWidth="1"/>
    <col min="1551" max="1551" width="3.85546875" customWidth="1"/>
    <col min="1793" max="1793" width="37.140625" customWidth="1"/>
    <col min="1794" max="1794" width="10.5703125" customWidth="1"/>
    <col min="1796" max="1796" width="9.7109375" bestFit="1" customWidth="1"/>
    <col min="1807" max="1807" width="3.85546875" customWidth="1"/>
    <col min="2049" max="2049" width="37.140625" customWidth="1"/>
    <col min="2050" max="2050" width="10.5703125" customWidth="1"/>
    <col min="2052" max="2052" width="9.7109375" bestFit="1" customWidth="1"/>
    <col min="2063" max="2063" width="3.85546875" customWidth="1"/>
    <col min="2305" max="2305" width="37.140625" customWidth="1"/>
    <col min="2306" max="2306" width="10.5703125" customWidth="1"/>
    <col min="2308" max="2308" width="9.7109375" bestFit="1" customWidth="1"/>
    <col min="2319" max="2319" width="3.85546875" customWidth="1"/>
    <col min="2561" max="2561" width="37.140625" customWidth="1"/>
    <col min="2562" max="2562" width="10.5703125" customWidth="1"/>
    <col min="2564" max="2564" width="9.7109375" bestFit="1" customWidth="1"/>
    <col min="2575" max="2575" width="3.85546875" customWidth="1"/>
    <col min="2817" max="2817" width="37.140625" customWidth="1"/>
    <col min="2818" max="2818" width="10.5703125" customWidth="1"/>
    <col min="2820" max="2820" width="9.7109375" bestFit="1" customWidth="1"/>
    <col min="2831" max="2831" width="3.85546875" customWidth="1"/>
    <col min="3073" max="3073" width="37.140625" customWidth="1"/>
    <col min="3074" max="3074" width="10.5703125" customWidth="1"/>
    <col min="3076" max="3076" width="9.7109375" bestFit="1" customWidth="1"/>
    <col min="3087" max="3087" width="3.85546875" customWidth="1"/>
    <col min="3329" max="3329" width="37.140625" customWidth="1"/>
    <col min="3330" max="3330" width="10.5703125" customWidth="1"/>
    <col min="3332" max="3332" width="9.7109375" bestFit="1" customWidth="1"/>
    <col min="3343" max="3343" width="3.85546875" customWidth="1"/>
    <col min="3585" max="3585" width="37.140625" customWidth="1"/>
    <col min="3586" max="3586" width="10.5703125" customWidth="1"/>
    <col min="3588" max="3588" width="9.7109375" bestFit="1" customWidth="1"/>
    <col min="3599" max="3599" width="3.85546875" customWidth="1"/>
    <col min="3841" max="3841" width="37.140625" customWidth="1"/>
    <col min="3842" max="3842" width="10.5703125" customWidth="1"/>
    <col min="3844" max="3844" width="9.7109375" bestFit="1" customWidth="1"/>
    <col min="3855" max="3855" width="3.85546875" customWidth="1"/>
    <col min="4097" max="4097" width="37.140625" customWidth="1"/>
    <col min="4098" max="4098" width="10.5703125" customWidth="1"/>
    <col min="4100" max="4100" width="9.7109375" bestFit="1" customWidth="1"/>
    <col min="4111" max="4111" width="3.85546875" customWidth="1"/>
    <col min="4353" max="4353" width="37.140625" customWidth="1"/>
    <col min="4354" max="4354" width="10.5703125" customWidth="1"/>
    <col min="4356" max="4356" width="9.7109375" bestFit="1" customWidth="1"/>
    <col min="4367" max="4367" width="3.85546875" customWidth="1"/>
    <col min="4609" max="4609" width="37.140625" customWidth="1"/>
    <col min="4610" max="4610" width="10.5703125" customWidth="1"/>
    <col min="4612" max="4612" width="9.7109375" bestFit="1" customWidth="1"/>
    <col min="4623" max="4623" width="3.85546875" customWidth="1"/>
    <col min="4865" max="4865" width="37.140625" customWidth="1"/>
    <col min="4866" max="4866" width="10.5703125" customWidth="1"/>
    <col min="4868" max="4868" width="9.7109375" bestFit="1" customWidth="1"/>
    <col min="4879" max="4879" width="3.85546875" customWidth="1"/>
    <col min="5121" max="5121" width="37.140625" customWidth="1"/>
    <col min="5122" max="5122" width="10.5703125" customWidth="1"/>
    <col min="5124" max="5124" width="9.7109375" bestFit="1" customWidth="1"/>
    <col min="5135" max="5135" width="3.85546875" customWidth="1"/>
    <col min="5377" max="5377" width="37.140625" customWidth="1"/>
    <col min="5378" max="5378" width="10.5703125" customWidth="1"/>
    <col min="5380" max="5380" width="9.7109375" bestFit="1" customWidth="1"/>
    <col min="5391" max="5391" width="3.85546875" customWidth="1"/>
    <col min="5633" max="5633" width="37.140625" customWidth="1"/>
    <col min="5634" max="5634" width="10.5703125" customWidth="1"/>
    <col min="5636" max="5636" width="9.7109375" bestFit="1" customWidth="1"/>
    <col min="5647" max="5647" width="3.85546875" customWidth="1"/>
    <col min="5889" max="5889" width="37.140625" customWidth="1"/>
    <col min="5890" max="5890" width="10.5703125" customWidth="1"/>
    <col min="5892" max="5892" width="9.7109375" bestFit="1" customWidth="1"/>
    <col min="5903" max="5903" width="3.85546875" customWidth="1"/>
    <col min="6145" max="6145" width="37.140625" customWidth="1"/>
    <col min="6146" max="6146" width="10.5703125" customWidth="1"/>
    <col min="6148" max="6148" width="9.7109375" bestFit="1" customWidth="1"/>
    <col min="6159" max="6159" width="3.85546875" customWidth="1"/>
    <col min="6401" max="6401" width="37.140625" customWidth="1"/>
    <col min="6402" max="6402" width="10.5703125" customWidth="1"/>
    <col min="6404" max="6404" width="9.7109375" bestFit="1" customWidth="1"/>
    <col min="6415" max="6415" width="3.85546875" customWidth="1"/>
    <col min="6657" max="6657" width="37.140625" customWidth="1"/>
    <col min="6658" max="6658" width="10.5703125" customWidth="1"/>
    <col min="6660" max="6660" width="9.7109375" bestFit="1" customWidth="1"/>
    <col min="6671" max="6671" width="3.85546875" customWidth="1"/>
    <col min="6913" max="6913" width="37.140625" customWidth="1"/>
    <col min="6914" max="6914" width="10.5703125" customWidth="1"/>
    <col min="6916" max="6916" width="9.7109375" bestFit="1" customWidth="1"/>
    <col min="6927" max="6927" width="3.85546875" customWidth="1"/>
    <col min="7169" max="7169" width="37.140625" customWidth="1"/>
    <col min="7170" max="7170" width="10.5703125" customWidth="1"/>
    <col min="7172" max="7172" width="9.7109375" bestFit="1" customWidth="1"/>
    <col min="7183" max="7183" width="3.85546875" customWidth="1"/>
    <col min="7425" max="7425" width="37.140625" customWidth="1"/>
    <col min="7426" max="7426" width="10.5703125" customWidth="1"/>
    <col min="7428" max="7428" width="9.7109375" bestFit="1" customWidth="1"/>
    <col min="7439" max="7439" width="3.85546875" customWidth="1"/>
    <col min="7681" max="7681" width="37.140625" customWidth="1"/>
    <col min="7682" max="7682" width="10.5703125" customWidth="1"/>
    <col min="7684" max="7684" width="9.7109375" bestFit="1" customWidth="1"/>
    <col min="7695" max="7695" width="3.85546875" customWidth="1"/>
    <col min="7937" max="7937" width="37.140625" customWidth="1"/>
    <col min="7938" max="7938" width="10.5703125" customWidth="1"/>
    <col min="7940" max="7940" width="9.7109375" bestFit="1" customWidth="1"/>
    <col min="7951" max="7951" width="3.85546875" customWidth="1"/>
    <col min="8193" max="8193" width="37.140625" customWidth="1"/>
    <col min="8194" max="8194" width="10.5703125" customWidth="1"/>
    <col min="8196" max="8196" width="9.7109375" bestFit="1" customWidth="1"/>
    <col min="8207" max="8207" width="3.85546875" customWidth="1"/>
    <col min="8449" max="8449" width="37.140625" customWidth="1"/>
    <col min="8450" max="8450" width="10.5703125" customWidth="1"/>
    <col min="8452" max="8452" width="9.7109375" bestFit="1" customWidth="1"/>
    <col min="8463" max="8463" width="3.85546875" customWidth="1"/>
    <col min="8705" max="8705" width="37.140625" customWidth="1"/>
    <col min="8706" max="8706" width="10.5703125" customWidth="1"/>
    <col min="8708" max="8708" width="9.7109375" bestFit="1" customWidth="1"/>
    <col min="8719" max="8719" width="3.85546875" customWidth="1"/>
    <col min="8961" max="8961" width="37.140625" customWidth="1"/>
    <col min="8962" max="8962" width="10.5703125" customWidth="1"/>
    <col min="8964" max="8964" width="9.7109375" bestFit="1" customWidth="1"/>
    <col min="8975" max="8975" width="3.85546875" customWidth="1"/>
    <col min="9217" max="9217" width="37.140625" customWidth="1"/>
    <col min="9218" max="9218" width="10.5703125" customWidth="1"/>
    <col min="9220" max="9220" width="9.7109375" bestFit="1" customWidth="1"/>
    <col min="9231" max="9231" width="3.85546875" customWidth="1"/>
    <col min="9473" max="9473" width="37.140625" customWidth="1"/>
    <col min="9474" max="9474" width="10.5703125" customWidth="1"/>
    <col min="9476" max="9476" width="9.7109375" bestFit="1" customWidth="1"/>
    <col min="9487" max="9487" width="3.85546875" customWidth="1"/>
    <col min="9729" max="9729" width="37.140625" customWidth="1"/>
    <col min="9730" max="9730" width="10.5703125" customWidth="1"/>
    <col min="9732" max="9732" width="9.7109375" bestFit="1" customWidth="1"/>
    <col min="9743" max="9743" width="3.85546875" customWidth="1"/>
    <col min="9985" max="9985" width="37.140625" customWidth="1"/>
    <col min="9986" max="9986" width="10.5703125" customWidth="1"/>
    <col min="9988" max="9988" width="9.7109375" bestFit="1" customWidth="1"/>
    <col min="9999" max="9999" width="3.85546875" customWidth="1"/>
    <col min="10241" max="10241" width="37.140625" customWidth="1"/>
    <col min="10242" max="10242" width="10.5703125" customWidth="1"/>
    <col min="10244" max="10244" width="9.7109375" bestFit="1" customWidth="1"/>
    <col min="10255" max="10255" width="3.85546875" customWidth="1"/>
    <col min="10497" max="10497" width="37.140625" customWidth="1"/>
    <col min="10498" max="10498" width="10.5703125" customWidth="1"/>
    <col min="10500" max="10500" width="9.7109375" bestFit="1" customWidth="1"/>
    <col min="10511" max="10511" width="3.85546875" customWidth="1"/>
    <col min="10753" max="10753" width="37.140625" customWidth="1"/>
    <col min="10754" max="10754" width="10.5703125" customWidth="1"/>
    <col min="10756" max="10756" width="9.7109375" bestFit="1" customWidth="1"/>
    <col min="10767" max="10767" width="3.85546875" customWidth="1"/>
    <col min="11009" max="11009" width="37.140625" customWidth="1"/>
    <col min="11010" max="11010" width="10.5703125" customWidth="1"/>
    <col min="11012" max="11012" width="9.7109375" bestFit="1" customWidth="1"/>
    <col min="11023" max="11023" width="3.85546875" customWidth="1"/>
    <col min="11265" max="11265" width="37.140625" customWidth="1"/>
    <col min="11266" max="11266" width="10.5703125" customWidth="1"/>
    <col min="11268" max="11268" width="9.7109375" bestFit="1" customWidth="1"/>
    <col min="11279" max="11279" width="3.85546875" customWidth="1"/>
    <col min="11521" max="11521" width="37.140625" customWidth="1"/>
    <col min="11522" max="11522" width="10.5703125" customWidth="1"/>
    <col min="11524" max="11524" width="9.7109375" bestFit="1" customWidth="1"/>
    <col min="11535" max="11535" width="3.85546875" customWidth="1"/>
    <col min="11777" max="11777" width="37.140625" customWidth="1"/>
    <col min="11778" max="11778" width="10.5703125" customWidth="1"/>
    <col min="11780" max="11780" width="9.7109375" bestFit="1" customWidth="1"/>
    <col min="11791" max="11791" width="3.85546875" customWidth="1"/>
    <col min="12033" max="12033" width="37.140625" customWidth="1"/>
    <col min="12034" max="12034" width="10.5703125" customWidth="1"/>
    <col min="12036" max="12036" width="9.7109375" bestFit="1" customWidth="1"/>
    <col min="12047" max="12047" width="3.85546875" customWidth="1"/>
    <col min="12289" max="12289" width="37.140625" customWidth="1"/>
    <col min="12290" max="12290" width="10.5703125" customWidth="1"/>
    <col min="12292" max="12292" width="9.7109375" bestFit="1" customWidth="1"/>
    <col min="12303" max="12303" width="3.85546875" customWidth="1"/>
    <col min="12545" max="12545" width="37.140625" customWidth="1"/>
    <col min="12546" max="12546" width="10.5703125" customWidth="1"/>
    <col min="12548" max="12548" width="9.7109375" bestFit="1" customWidth="1"/>
    <col min="12559" max="12559" width="3.85546875" customWidth="1"/>
    <col min="12801" max="12801" width="37.140625" customWidth="1"/>
    <col min="12802" max="12802" width="10.5703125" customWidth="1"/>
    <col min="12804" max="12804" width="9.7109375" bestFit="1" customWidth="1"/>
    <col min="12815" max="12815" width="3.85546875" customWidth="1"/>
    <col min="13057" max="13057" width="37.140625" customWidth="1"/>
    <col min="13058" max="13058" width="10.5703125" customWidth="1"/>
    <col min="13060" max="13060" width="9.7109375" bestFit="1" customWidth="1"/>
    <col min="13071" max="13071" width="3.85546875" customWidth="1"/>
    <col min="13313" max="13313" width="37.140625" customWidth="1"/>
    <col min="13314" max="13314" width="10.5703125" customWidth="1"/>
    <col min="13316" max="13316" width="9.7109375" bestFit="1" customWidth="1"/>
    <col min="13327" max="13327" width="3.85546875" customWidth="1"/>
    <col min="13569" max="13569" width="37.140625" customWidth="1"/>
    <col min="13570" max="13570" width="10.5703125" customWidth="1"/>
    <col min="13572" max="13572" width="9.7109375" bestFit="1" customWidth="1"/>
    <col min="13583" max="13583" width="3.85546875" customWidth="1"/>
    <col min="13825" max="13825" width="37.140625" customWidth="1"/>
    <col min="13826" max="13826" width="10.5703125" customWidth="1"/>
    <col min="13828" max="13828" width="9.7109375" bestFit="1" customWidth="1"/>
    <col min="13839" max="13839" width="3.85546875" customWidth="1"/>
    <col min="14081" max="14081" width="37.140625" customWidth="1"/>
    <col min="14082" max="14082" width="10.5703125" customWidth="1"/>
    <col min="14084" max="14084" width="9.7109375" bestFit="1" customWidth="1"/>
    <col min="14095" max="14095" width="3.85546875" customWidth="1"/>
    <col min="14337" max="14337" width="37.140625" customWidth="1"/>
    <col min="14338" max="14338" width="10.5703125" customWidth="1"/>
    <col min="14340" max="14340" width="9.7109375" bestFit="1" customWidth="1"/>
    <col min="14351" max="14351" width="3.85546875" customWidth="1"/>
    <col min="14593" max="14593" width="37.140625" customWidth="1"/>
    <col min="14594" max="14594" width="10.5703125" customWidth="1"/>
    <col min="14596" max="14596" width="9.7109375" bestFit="1" customWidth="1"/>
    <col min="14607" max="14607" width="3.85546875" customWidth="1"/>
    <col min="14849" max="14849" width="37.140625" customWidth="1"/>
    <col min="14850" max="14850" width="10.5703125" customWidth="1"/>
    <col min="14852" max="14852" width="9.7109375" bestFit="1" customWidth="1"/>
    <col min="14863" max="14863" width="3.85546875" customWidth="1"/>
    <col min="15105" max="15105" width="37.140625" customWidth="1"/>
    <col min="15106" max="15106" width="10.5703125" customWidth="1"/>
    <col min="15108" max="15108" width="9.7109375" bestFit="1" customWidth="1"/>
    <col min="15119" max="15119" width="3.85546875" customWidth="1"/>
    <col min="15361" max="15361" width="37.140625" customWidth="1"/>
    <col min="15362" max="15362" width="10.5703125" customWidth="1"/>
    <col min="15364" max="15364" width="9.7109375" bestFit="1" customWidth="1"/>
    <col min="15375" max="15375" width="3.85546875" customWidth="1"/>
    <col min="15617" max="15617" width="37.140625" customWidth="1"/>
    <col min="15618" max="15618" width="10.5703125" customWidth="1"/>
    <col min="15620" max="15620" width="9.7109375" bestFit="1" customWidth="1"/>
    <col min="15631" max="15631" width="3.85546875" customWidth="1"/>
    <col min="15873" max="15873" width="37.140625" customWidth="1"/>
    <col min="15874" max="15874" width="10.5703125" customWidth="1"/>
    <col min="15876" max="15876" width="9.7109375" bestFit="1" customWidth="1"/>
    <col min="15887" max="15887" width="3.85546875" customWidth="1"/>
    <col min="16129" max="16129" width="37.140625" customWidth="1"/>
    <col min="16130" max="16130" width="10.5703125" customWidth="1"/>
    <col min="16132" max="16132" width="9.7109375" bestFit="1" customWidth="1"/>
    <col min="16143" max="16143" width="3.85546875" customWidth="1"/>
  </cols>
  <sheetData>
    <row r="1" spans="1:229">
      <c r="B1" s="494" t="s">
        <v>599</v>
      </c>
      <c r="C1" s="494"/>
      <c r="D1" s="494"/>
      <c r="E1" s="494"/>
      <c r="F1" s="494"/>
      <c r="G1" s="494"/>
      <c r="H1" s="494"/>
      <c r="I1" s="494"/>
    </row>
    <row r="2" spans="1:229">
      <c r="B2" s="494" t="s">
        <v>361</v>
      </c>
      <c r="C2" s="494"/>
      <c r="D2" s="494"/>
      <c r="E2" s="494"/>
      <c r="F2" s="494"/>
      <c r="G2" s="494"/>
      <c r="H2" s="494"/>
      <c r="I2" s="494"/>
    </row>
    <row r="3" spans="1:229">
      <c r="A3" s="494" t="s">
        <v>654</v>
      </c>
      <c r="B3" s="494"/>
      <c r="C3" s="494"/>
      <c r="D3" s="494"/>
      <c r="E3" s="494"/>
      <c r="F3" s="494"/>
      <c r="G3" s="494"/>
      <c r="H3" s="494"/>
      <c r="I3" s="494"/>
    </row>
    <row r="4" spans="1:229">
      <c r="A4" s="320"/>
      <c r="B4" s="320"/>
      <c r="C4" s="320"/>
      <c r="D4" s="320"/>
      <c r="E4" s="508" t="s">
        <v>591</v>
      </c>
      <c r="F4" s="508"/>
      <c r="G4" s="508"/>
      <c r="H4" s="508"/>
      <c r="I4" s="508"/>
    </row>
    <row r="5" spans="1:229">
      <c r="A5" s="176"/>
      <c r="B5" s="494" t="s">
        <v>662</v>
      </c>
      <c r="C5" s="494"/>
      <c r="D5" s="494"/>
      <c r="E5" s="494"/>
      <c r="F5" s="494"/>
      <c r="G5" s="494"/>
      <c r="H5" s="494"/>
      <c r="I5" s="494"/>
    </row>
    <row r="6" spans="1:229" ht="44.65" customHeight="1">
      <c r="A6" s="507" t="s">
        <v>600</v>
      </c>
      <c r="B6" s="507"/>
      <c r="C6" s="507"/>
      <c r="D6" s="507"/>
      <c r="E6" s="507"/>
      <c r="F6" s="507"/>
      <c r="G6" s="507"/>
      <c r="H6" s="507"/>
      <c r="I6" s="507"/>
      <c r="L6" s="509"/>
      <c r="M6" s="509"/>
      <c r="N6" s="509"/>
      <c r="O6" s="326"/>
      <c r="Q6" s="509"/>
    </row>
    <row r="7" spans="1:229" ht="17.100000000000001" customHeight="1">
      <c r="A7" s="398"/>
      <c r="B7" s="510" t="s">
        <v>601</v>
      </c>
      <c r="C7" s="510"/>
      <c r="D7" s="510"/>
      <c r="E7" s="510"/>
      <c r="F7" s="510"/>
      <c r="G7" s="510"/>
      <c r="H7" s="510"/>
      <c r="I7" s="510"/>
      <c r="L7" s="509"/>
      <c r="M7" s="509"/>
      <c r="N7" s="509"/>
      <c r="O7" s="326"/>
      <c r="Q7" s="509"/>
    </row>
    <row r="8" spans="1:229" ht="12" customHeight="1">
      <c r="A8" s="505" t="s">
        <v>363</v>
      </c>
      <c r="B8" s="511" t="s">
        <v>519</v>
      </c>
      <c r="C8" s="471" t="s">
        <v>602</v>
      </c>
      <c r="D8" s="471"/>
      <c r="E8" s="471"/>
      <c r="F8" s="471"/>
      <c r="G8" s="471"/>
      <c r="H8" s="429" t="s">
        <v>580</v>
      </c>
      <c r="I8" s="429" t="s">
        <v>581</v>
      </c>
      <c r="L8" s="509"/>
      <c r="M8" s="509"/>
      <c r="N8" s="509"/>
      <c r="O8" s="326"/>
      <c r="Q8" s="509"/>
    </row>
    <row r="9" spans="1:229" ht="63" customHeight="1">
      <c r="A9" s="506"/>
      <c r="B9" s="512"/>
      <c r="C9" s="62" t="s">
        <v>603</v>
      </c>
      <c r="D9" s="399" t="s">
        <v>604</v>
      </c>
      <c r="E9" s="62" t="s">
        <v>605</v>
      </c>
      <c r="F9" s="62" t="s">
        <v>606</v>
      </c>
      <c r="G9" s="62" t="s">
        <v>607</v>
      </c>
      <c r="H9" s="429"/>
      <c r="I9" s="429"/>
      <c r="J9" s="143"/>
      <c r="K9" s="143"/>
      <c r="L9" s="509"/>
      <c r="M9" s="509"/>
      <c r="N9" s="509"/>
      <c r="O9" s="326"/>
      <c r="P9" s="186"/>
      <c r="Q9" s="509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</row>
    <row r="10" spans="1:229" ht="9.75" customHeight="1" thickBot="1">
      <c r="A10" s="400" t="s">
        <v>6</v>
      </c>
      <c r="B10" s="401" t="s">
        <v>7</v>
      </c>
      <c r="C10" s="187" t="s">
        <v>8</v>
      </c>
      <c r="D10" s="187" t="s">
        <v>588</v>
      </c>
      <c r="E10" s="187" t="s">
        <v>589</v>
      </c>
      <c r="F10" s="187" t="s">
        <v>608</v>
      </c>
      <c r="G10" s="187" t="s">
        <v>609</v>
      </c>
      <c r="H10" s="187" t="s">
        <v>610</v>
      </c>
      <c r="I10" s="187" t="s">
        <v>611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</row>
    <row r="11" spans="1:229">
      <c r="A11" s="188" t="s">
        <v>335</v>
      </c>
      <c r="B11" s="342">
        <f>59.0479651162*'[1]Расч дот РФФПП'!C7*1000/1000</f>
        <v>169.58575581372639</v>
      </c>
      <c r="C11" s="107">
        <f>B11*72%</f>
        <v>122.10174418588299</v>
      </c>
      <c r="D11" s="107">
        <f>B11*20%</f>
        <v>33.917151162745277</v>
      </c>
      <c r="E11" s="107">
        <f>B11*2%</f>
        <v>3.3917151162745278</v>
      </c>
      <c r="F11" s="107">
        <f>B11*5%</f>
        <v>8.4792877906863193</v>
      </c>
      <c r="G11" s="107">
        <f>B11*1%</f>
        <v>1.6958575581372639</v>
      </c>
      <c r="H11" s="105">
        <f>B11</f>
        <v>169.58575581372639</v>
      </c>
      <c r="I11" s="105">
        <f>B11</f>
        <v>169.58575581372639</v>
      </c>
      <c r="J11" s="143"/>
      <c r="K11" s="143"/>
      <c r="L11" s="161"/>
      <c r="M11" s="161"/>
      <c r="N11" s="161"/>
      <c r="O11" s="161"/>
      <c r="P11" s="161"/>
      <c r="Q11" s="161"/>
      <c r="R11" s="161"/>
      <c r="S11" s="179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</row>
    <row r="12" spans="1:229">
      <c r="A12" s="189" t="s">
        <v>336</v>
      </c>
      <c r="B12" s="342">
        <f>59.0479651162*'[1]Расч дот РФФПП'!C8*1000/1000</f>
        <v>370.821220929736</v>
      </c>
      <c r="C12" s="107">
        <f>B12*77%</f>
        <v>285.53234011589672</v>
      </c>
      <c r="D12" s="107">
        <f t="shared" ref="D12:D30" si="0">B12*20%</f>
        <v>74.164244185947197</v>
      </c>
      <c r="E12" s="107">
        <f t="shared" ref="E12:E30" si="1">B12*2%</f>
        <v>7.4164244185947199</v>
      </c>
      <c r="F12" s="107">
        <v>0</v>
      </c>
      <c r="G12" s="107">
        <f t="shared" ref="G12:G30" si="2">B12*1%</f>
        <v>3.70821220929736</v>
      </c>
      <c r="H12" s="105">
        <f t="shared" ref="H12:H30" si="3">B12</f>
        <v>370.821220929736</v>
      </c>
      <c r="I12" s="105">
        <f t="shared" ref="I12:I30" si="4">B12</f>
        <v>370.821220929736</v>
      </c>
      <c r="J12" s="143"/>
      <c r="K12" s="143"/>
      <c r="L12" s="161"/>
      <c r="M12" s="161"/>
      <c r="N12" s="161"/>
      <c r="O12" s="161"/>
      <c r="P12" s="161"/>
      <c r="Q12" s="161"/>
      <c r="R12" s="161"/>
      <c r="S12" s="179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</row>
    <row r="13" spans="1:229">
      <c r="A13" s="189" t="s">
        <v>337</v>
      </c>
      <c r="B13" s="342">
        <f>59.0479651162*'[1]Расч дот РФФПП'!C9*1000/1000</f>
        <v>301.38081395308478</v>
      </c>
      <c r="C13" s="107">
        <f>B13*77%</f>
        <v>232.06322674387528</v>
      </c>
      <c r="D13" s="107">
        <f t="shared" si="0"/>
        <v>60.276162790616958</v>
      </c>
      <c r="E13" s="107">
        <f t="shared" si="1"/>
        <v>6.0276162790616956</v>
      </c>
      <c r="F13" s="107">
        <v>0</v>
      </c>
      <c r="G13" s="107">
        <f t="shared" si="2"/>
        <v>3.0138081395308478</v>
      </c>
      <c r="H13" s="105">
        <f t="shared" si="3"/>
        <v>301.38081395308478</v>
      </c>
      <c r="I13" s="105">
        <f t="shared" si="4"/>
        <v>301.38081395308478</v>
      </c>
      <c r="J13" s="143"/>
      <c r="K13" s="143"/>
      <c r="L13" s="161"/>
      <c r="M13" s="161"/>
      <c r="N13" s="161"/>
      <c r="O13" s="161"/>
      <c r="P13" s="161"/>
      <c r="Q13" s="161"/>
      <c r="R13" s="161"/>
      <c r="S13" s="179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</row>
    <row r="14" spans="1:229">
      <c r="A14" s="189" t="s">
        <v>338</v>
      </c>
      <c r="B14" s="342">
        <f>59.0479651162*'[1]Расч дот РФФПП'!C10*1000/1000</f>
        <v>45.880268895287401</v>
      </c>
      <c r="C14" s="107">
        <f t="shared" ref="C14:C30" si="5">B14*72%</f>
        <v>33.033793604606927</v>
      </c>
      <c r="D14" s="107">
        <f t="shared" si="0"/>
        <v>9.1760537790574812</v>
      </c>
      <c r="E14" s="107">
        <f t="shared" si="1"/>
        <v>0.91760537790574803</v>
      </c>
      <c r="F14" s="107">
        <f t="shared" ref="F14:F30" si="6">B14*5%</f>
        <v>2.2940134447643703</v>
      </c>
      <c r="G14" s="107">
        <f t="shared" si="2"/>
        <v>0.45880268895287402</v>
      </c>
      <c r="H14" s="105">
        <f t="shared" si="3"/>
        <v>45.880268895287401</v>
      </c>
      <c r="I14" s="105">
        <f t="shared" si="4"/>
        <v>45.880268895287401</v>
      </c>
      <c r="J14" s="143"/>
      <c r="K14" s="143"/>
      <c r="L14" s="181"/>
      <c r="M14" s="161"/>
      <c r="N14" s="161"/>
      <c r="O14" s="161"/>
      <c r="P14" s="161"/>
      <c r="Q14" s="161"/>
      <c r="R14" s="161"/>
      <c r="S14" s="179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</row>
    <row r="15" spans="1:229">
      <c r="A15" s="189" t="s">
        <v>370</v>
      </c>
      <c r="B15" s="342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5">
        <f t="shared" si="3"/>
        <v>0</v>
      </c>
      <c r="I15" s="105">
        <f t="shared" si="4"/>
        <v>0</v>
      </c>
      <c r="J15" s="143"/>
      <c r="K15" s="143"/>
      <c r="L15" s="190"/>
      <c r="M15" s="161"/>
      <c r="N15" s="161"/>
      <c r="O15" s="161"/>
      <c r="P15" s="161"/>
      <c r="Q15" s="161"/>
      <c r="R15" s="161"/>
      <c r="S15" s="179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</row>
    <row r="16" spans="1:229">
      <c r="A16" s="189" t="s">
        <v>340</v>
      </c>
      <c r="B16" s="342">
        <f>59.0479651162*'[1]Расч дот РФФПП'!C12*1000/1000</f>
        <v>215.76126453459477</v>
      </c>
      <c r="C16" s="107">
        <f t="shared" si="5"/>
        <v>155.34811046490822</v>
      </c>
      <c r="D16" s="107">
        <f t="shared" si="0"/>
        <v>43.15225290691896</v>
      </c>
      <c r="E16" s="107">
        <f t="shared" si="1"/>
        <v>4.3152252906918953</v>
      </c>
      <c r="F16" s="107">
        <f t="shared" si="6"/>
        <v>10.78806322672974</v>
      </c>
      <c r="G16" s="107">
        <f t="shared" si="2"/>
        <v>2.1576126453459477</v>
      </c>
      <c r="H16" s="105">
        <f t="shared" si="3"/>
        <v>215.76126453459477</v>
      </c>
      <c r="I16" s="105">
        <f t="shared" si="4"/>
        <v>215.76126453459477</v>
      </c>
      <c r="J16" s="143"/>
      <c r="K16" s="143"/>
      <c r="L16" s="181"/>
      <c r="M16" s="161"/>
      <c r="N16" s="161"/>
      <c r="O16" s="161"/>
      <c r="P16" s="161"/>
      <c r="Q16" s="161"/>
      <c r="R16" s="161"/>
      <c r="S16" s="179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</row>
    <row r="17" spans="1:229">
      <c r="A17" s="189" t="s">
        <v>341</v>
      </c>
      <c r="B17" s="342">
        <f>59.0479651162*'[1]Расч дот РФФПП'!C13*1000/1000</f>
        <v>197.98782703461859</v>
      </c>
      <c r="C17" s="107">
        <f t="shared" si="5"/>
        <v>142.55123546492538</v>
      </c>
      <c r="D17" s="107">
        <f t="shared" si="0"/>
        <v>39.597565406923721</v>
      </c>
      <c r="E17" s="107">
        <f t="shared" si="1"/>
        <v>3.9597565406923718</v>
      </c>
      <c r="F17" s="107">
        <f t="shared" si="6"/>
        <v>9.8993913517309302</v>
      </c>
      <c r="G17" s="107">
        <f t="shared" si="2"/>
        <v>1.9798782703461859</v>
      </c>
      <c r="H17" s="105">
        <f t="shared" si="3"/>
        <v>197.98782703461859</v>
      </c>
      <c r="I17" s="105">
        <f t="shared" si="4"/>
        <v>197.98782703461859</v>
      </c>
      <c r="J17" s="143"/>
      <c r="K17" s="143"/>
      <c r="L17" s="181"/>
      <c r="M17" s="161"/>
      <c r="N17" s="161"/>
      <c r="O17" s="161"/>
      <c r="P17" s="161"/>
      <c r="Q17" s="161"/>
      <c r="R17" s="161"/>
      <c r="S17" s="179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</row>
    <row r="18" spans="1:229">
      <c r="A18" s="189" t="s">
        <v>342</v>
      </c>
      <c r="B18" s="342">
        <f>59.0479651162*'[1]Расч дот РФФПП'!C14*1000/1000</f>
        <v>72.038517441764</v>
      </c>
      <c r="C18" s="107">
        <f>B18*72%</f>
        <v>51.867732558070081</v>
      </c>
      <c r="D18" s="107">
        <f t="shared" si="0"/>
        <v>14.407703488352801</v>
      </c>
      <c r="E18" s="107">
        <f t="shared" si="1"/>
        <v>1.4407703488352801</v>
      </c>
      <c r="F18" s="107">
        <f t="shared" si="6"/>
        <v>3.6019258720882004</v>
      </c>
      <c r="G18" s="107">
        <f t="shared" si="2"/>
        <v>0.72038517441764005</v>
      </c>
      <c r="H18" s="105">
        <f t="shared" si="3"/>
        <v>72.038517441764</v>
      </c>
      <c r="I18" s="105">
        <f t="shared" si="4"/>
        <v>72.038517441764</v>
      </c>
      <c r="J18" s="143"/>
      <c r="K18" s="143"/>
      <c r="L18" s="181"/>
      <c r="M18" s="161"/>
      <c r="N18" s="161"/>
      <c r="O18" s="161"/>
      <c r="P18" s="161"/>
      <c r="Q18" s="161"/>
      <c r="R18" s="161"/>
      <c r="S18" s="179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</row>
    <row r="19" spans="1:229">
      <c r="A19" s="189" t="s">
        <v>343</v>
      </c>
      <c r="B19" s="342">
        <f>59.0479651162*'[1]Расч дот РФФПП'!C15*1000/1000</f>
        <v>125.83121366262218</v>
      </c>
      <c r="C19" s="107">
        <f t="shared" si="5"/>
        <v>90.598473837087965</v>
      </c>
      <c r="D19" s="107">
        <f t="shared" si="0"/>
        <v>25.166242732524438</v>
      </c>
      <c r="E19" s="107">
        <f t="shared" si="1"/>
        <v>2.5166242732524435</v>
      </c>
      <c r="F19" s="107">
        <f t="shared" si="6"/>
        <v>6.2915606831311095</v>
      </c>
      <c r="G19" s="107">
        <f t="shared" si="2"/>
        <v>1.2583121366262218</v>
      </c>
      <c r="H19" s="105">
        <f t="shared" si="3"/>
        <v>125.83121366262218</v>
      </c>
      <c r="I19" s="105">
        <f t="shared" si="4"/>
        <v>125.83121366262218</v>
      </c>
      <c r="J19" s="143"/>
      <c r="K19" s="143"/>
      <c r="L19" s="181"/>
      <c r="M19" s="161"/>
      <c r="N19" s="161"/>
      <c r="O19" s="161"/>
      <c r="P19" s="161"/>
      <c r="Q19" s="161"/>
      <c r="R19" s="161"/>
      <c r="S19" s="179"/>
      <c r="T19" s="143" t="s">
        <v>2</v>
      </c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</row>
    <row r="20" spans="1:229">
      <c r="A20" s="189" t="s">
        <v>344</v>
      </c>
      <c r="B20" s="342">
        <f>59.0479651162*'[1]Расч дот РФФПП'!C16*1000/1000</f>
        <v>52.906976744115198</v>
      </c>
      <c r="C20" s="107">
        <f t="shared" si="5"/>
        <v>38.093023255762944</v>
      </c>
      <c r="D20" s="107">
        <f t="shared" si="0"/>
        <v>10.58139534882304</v>
      </c>
      <c r="E20" s="107">
        <f t="shared" si="1"/>
        <v>1.0581395348823039</v>
      </c>
      <c r="F20" s="107">
        <f t="shared" si="6"/>
        <v>2.6453488372057601</v>
      </c>
      <c r="G20" s="107">
        <f t="shared" si="2"/>
        <v>0.52906976744115197</v>
      </c>
      <c r="H20" s="105">
        <f t="shared" si="3"/>
        <v>52.906976744115198</v>
      </c>
      <c r="I20" s="105">
        <f t="shared" si="4"/>
        <v>52.906976744115198</v>
      </c>
      <c r="J20" s="143"/>
      <c r="K20" s="143"/>
      <c r="L20" s="181"/>
      <c r="M20" s="161"/>
      <c r="N20" s="161"/>
      <c r="O20" s="161"/>
      <c r="P20" s="161"/>
      <c r="Q20" s="161"/>
      <c r="R20" s="161"/>
      <c r="S20" s="179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</row>
    <row r="21" spans="1:229">
      <c r="A21" s="189" t="s">
        <v>345</v>
      </c>
      <c r="B21" s="342">
        <f>59.0479651162*'[1]Расч дот РФФПП'!C17*1000/1000</f>
        <v>21.316315406948199</v>
      </c>
      <c r="C21" s="107">
        <f t="shared" si="5"/>
        <v>15.347747093002702</v>
      </c>
      <c r="D21" s="107">
        <f t="shared" si="0"/>
        <v>4.2632630813896402</v>
      </c>
      <c r="E21" s="107">
        <f t="shared" si="1"/>
        <v>0.42632630813896399</v>
      </c>
      <c r="F21" s="107">
        <f t="shared" si="6"/>
        <v>1.06581577034741</v>
      </c>
      <c r="G21" s="107">
        <f t="shared" si="2"/>
        <v>0.213163154069482</v>
      </c>
      <c r="H21" s="105">
        <f t="shared" si="3"/>
        <v>21.316315406948199</v>
      </c>
      <c r="I21" s="105">
        <f t="shared" si="4"/>
        <v>21.316315406948199</v>
      </c>
      <c r="J21" s="143"/>
      <c r="K21" s="143"/>
      <c r="L21" s="181"/>
      <c r="M21" s="161"/>
      <c r="N21" s="161"/>
      <c r="O21" s="161"/>
      <c r="P21" s="161"/>
      <c r="Q21" s="161"/>
      <c r="R21" s="161"/>
      <c r="S21" s="179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</row>
    <row r="22" spans="1:229">
      <c r="A22" s="189" t="s">
        <v>346</v>
      </c>
      <c r="B22" s="342">
        <f>59.0479651162*'[1]Расч дот РФФПП'!C18*1000/1000</f>
        <v>110.0063590114806</v>
      </c>
      <c r="C22" s="107">
        <f t="shared" si="5"/>
        <v>79.204578488266023</v>
      </c>
      <c r="D22" s="107">
        <f t="shared" si="0"/>
        <v>22.00127180229612</v>
      </c>
      <c r="E22" s="107">
        <f t="shared" si="1"/>
        <v>2.2001271802296118</v>
      </c>
      <c r="F22" s="107">
        <f t="shared" si="6"/>
        <v>5.5003179505740301</v>
      </c>
      <c r="G22" s="107">
        <f t="shared" si="2"/>
        <v>1.1000635901148059</v>
      </c>
      <c r="H22" s="105">
        <f t="shared" si="3"/>
        <v>110.0063590114806</v>
      </c>
      <c r="I22" s="105">
        <f t="shared" si="4"/>
        <v>110.0063590114806</v>
      </c>
      <c r="J22" s="143"/>
      <c r="K22" s="143"/>
      <c r="L22" s="181"/>
      <c r="M22" s="161"/>
      <c r="N22" s="161"/>
      <c r="O22" s="161"/>
      <c r="P22" s="161"/>
      <c r="Q22" s="161"/>
      <c r="R22" s="161"/>
      <c r="S22" s="179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</row>
    <row r="23" spans="1:229">
      <c r="A23" s="189" t="s">
        <v>347</v>
      </c>
      <c r="B23" s="342">
        <f>59.0479651162*'[1]Расч дот РФФПП'!C19*1000/1000</f>
        <v>243.10047238339538</v>
      </c>
      <c r="C23" s="107">
        <f t="shared" si="5"/>
        <v>175.03234011604468</v>
      </c>
      <c r="D23" s="107">
        <f t="shared" si="0"/>
        <v>48.620094476679078</v>
      </c>
      <c r="E23" s="107">
        <f t="shared" si="1"/>
        <v>4.8620094476679077</v>
      </c>
      <c r="F23" s="107">
        <f t="shared" si="6"/>
        <v>12.15502361916977</v>
      </c>
      <c r="G23" s="107">
        <f t="shared" si="2"/>
        <v>2.4310047238339538</v>
      </c>
      <c r="H23" s="105">
        <f t="shared" si="3"/>
        <v>243.10047238339538</v>
      </c>
      <c r="I23" s="105">
        <f t="shared" si="4"/>
        <v>243.10047238339538</v>
      </c>
      <c r="J23" s="143"/>
      <c r="K23" s="143"/>
      <c r="L23" s="190"/>
      <c r="M23" s="161"/>
      <c r="N23" s="161"/>
      <c r="O23" s="161"/>
      <c r="P23" s="161"/>
      <c r="Q23" s="161"/>
      <c r="R23" s="161"/>
      <c r="S23" s="179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</row>
    <row r="24" spans="1:229">
      <c r="A24" s="189" t="s">
        <v>348</v>
      </c>
      <c r="B24" s="342">
        <f>59.0479651162*'[1]Расч дот РФФПП'!C20*1000/1000</f>
        <v>189.07158430207238</v>
      </c>
      <c r="C24" s="107">
        <f t="shared" si="5"/>
        <v>136.13154069749211</v>
      </c>
      <c r="D24" s="107">
        <f t="shared" si="0"/>
        <v>37.814316860414479</v>
      </c>
      <c r="E24" s="107">
        <f t="shared" si="1"/>
        <v>3.7814316860414476</v>
      </c>
      <c r="F24" s="107">
        <f t="shared" si="6"/>
        <v>9.4535792151036198</v>
      </c>
      <c r="G24" s="107">
        <f t="shared" si="2"/>
        <v>1.8907158430207238</v>
      </c>
      <c r="H24" s="105">
        <f t="shared" si="3"/>
        <v>189.07158430207238</v>
      </c>
      <c r="I24" s="105">
        <f t="shared" si="4"/>
        <v>189.07158430207238</v>
      </c>
      <c r="J24" s="143"/>
      <c r="K24" s="143"/>
      <c r="L24" s="181"/>
      <c r="M24" s="161"/>
      <c r="N24" s="161"/>
      <c r="O24" s="161"/>
      <c r="P24" s="161"/>
      <c r="Q24" s="161"/>
      <c r="R24" s="161"/>
      <c r="S24" s="179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</row>
    <row r="25" spans="1:229">
      <c r="A25" s="189" t="s">
        <v>349</v>
      </c>
      <c r="B25" s="342">
        <f>59.0479651162*'[1]Расч дот РФФПП'!C21*1000/1000</f>
        <v>71.448037790602001</v>
      </c>
      <c r="C25" s="107">
        <f t="shared" si="5"/>
        <v>51.442587209233437</v>
      </c>
      <c r="D25" s="107">
        <f t="shared" si="0"/>
        <v>14.289607558120402</v>
      </c>
      <c r="E25" s="107">
        <f t="shared" si="1"/>
        <v>1.4289607558120401</v>
      </c>
      <c r="F25" s="107">
        <f t="shared" si="6"/>
        <v>3.5724018895301004</v>
      </c>
      <c r="G25" s="107">
        <f t="shared" si="2"/>
        <v>0.71448037790602004</v>
      </c>
      <c r="H25" s="105">
        <f t="shared" si="3"/>
        <v>71.448037790602001</v>
      </c>
      <c r="I25" s="105">
        <f t="shared" si="4"/>
        <v>71.448037790602001</v>
      </c>
      <c r="J25" s="143"/>
      <c r="K25" s="143"/>
      <c r="L25" s="181"/>
      <c r="M25" s="161"/>
      <c r="N25" s="161"/>
      <c r="O25" s="161"/>
      <c r="P25" s="161"/>
      <c r="Q25" s="161"/>
      <c r="R25" s="161"/>
      <c r="S25" s="179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</row>
    <row r="26" spans="1:229">
      <c r="A26" s="189" t="s">
        <v>350</v>
      </c>
      <c r="B26" s="342">
        <f>59.0479651162*'[1]Расч дот РФФПП'!C22*1000/1000</f>
        <v>42.396438953431598</v>
      </c>
      <c r="C26" s="107">
        <f t="shared" si="5"/>
        <v>30.525436046470748</v>
      </c>
      <c r="D26" s="107">
        <f t="shared" si="0"/>
        <v>8.4792877906863193</v>
      </c>
      <c r="E26" s="107">
        <f t="shared" si="1"/>
        <v>0.84792877906863195</v>
      </c>
      <c r="F26" s="107">
        <f t="shared" si="6"/>
        <v>2.1198219476715798</v>
      </c>
      <c r="G26" s="107">
        <f t="shared" si="2"/>
        <v>0.42396438953431598</v>
      </c>
      <c r="H26" s="105">
        <f t="shared" si="3"/>
        <v>42.396438953431598</v>
      </c>
      <c r="I26" s="105">
        <f t="shared" si="4"/>
        <v>42.396438953431598</v>
      </c>
      <c r="J26" s="143"/>
      <c r="K26" s="143"/>
      <c r="L26" s="181"/>
      <c r="M26" s="161"/>
      <c r="N26" s="161"/>
      <c r="O26" s="161"/>
      <c r="P26" s="161"/>
      <c r="Q26" s="161"/>
      <c r="R26" s="161"/>
      <c r="S26" s="179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</row>
    <row r="27" spans="1:229">
      <c r="A27" s="189" t="s">
        <v>351</v>
      </c>
      <c r="B27" s="342">
        <f>59.0479651162*'[1]Расч дот РФФПП'!C23*1000/1000</f>
        <v>173.30577761604698</v>
      </c>
      <c r="C27" s="107">
        <f>B27*77%</f>
        <v>133.44544876435617</v>
      </c>
      <c r="D27" s="107">
        <f t="shared" si="0"/>
        <v>34.661155523209395</v>
      </c>
      <c r="E27" s="107">
        <f t="shared" si="1"/>
        <v>3.4661155523209395</v>
      </c>
      <c r="F27" s="107">
        <v>0</v>
      </c>
      <c r="G27" s="107">
        <f t="shared" si="2"/>
        <v>1.7330577761604697</v>
      </c>
      <c r="H27" s="105">
        <f t="shared" si="3"/>
        <v>173.30577761604698</v>
      </c>
      <c r="I27" s="105">
        <f t="shared" si="4"/>
        <v>173.30577761604698</v>
      </c>
      <c r="J27" s="143"/>
      <c r="K27" s="143"/>
      <c r="L27" s="181"/>
      <c r="M27" s="161"/>
      <c r="N27" s="161"/>
      <c r="O27" s="161"/>
      <c r="P27" s="161"/>
      <c r="Q27" s="161"/>
      <c r="R27" s="161"/>
      <c r="S27" s="179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</row>
    <row r="28" spans="1:229">
      <c r="A28" s="189" t="s">
        <v>352</v>
      </c>
      <c r="B28" s="342">
        <f>59.0479651162*'[1]Расч дот РФФПП'!C24*1000/1000</f>
        <v>85.619549418489996</v>
      </c>
      <c r="C28" s="107">
        <f t="shared" si="5"/>
        <v>61.646075581312793</v>
      </c>
      <c r="D28" s="107">
        <f t="shared" si="0"/>
        <v>17.123909883698001</v>
      </c>
      <c r="E28" s="107">
        <f t="shared" si="1"/>
        <v>1.7123909883697999</v>
      </c>
      <c r="F28" s="107">
        <f t="shared" si="6"/>
        <v>4.2809774709245003</v>
      </c>
      <c r="G28" s="107">
        <f t="shared" si="2"/>
        <v>0.85619549418489993</v>
      </c>
      <c r="H28" s="105">
        <f t="shared" si="3"/>
        <v>85.619549418489996</v>
      </c>
      <c r="I28" s="105">
        <f t="shared" si="4"/>
        <v>85.619549418489996</v>
      </c>
      <c r="J28" s="143"/>
      <c r="K28" s="143"/>
      <c r="L28" s="181"/>
      <c r="M28" s="161"/>
      <c r="N28" s="161"/>
      <c r="O28" s="161"/>
      <c r="P28" s="161"/>
      <c r="Q28" s="161"/>
      <c r="R28" s="161"/>
      <c r="S28" s="179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</row>
    <row r="29" spans="1:229">
      <c r="A29" s="189" t="s">
        <v>353</v>
      </c>
      <c r="B29" s="342">
        <f>59.0479651162*'[1]Расч дот РФФПП'!C25*1000/1000</f>
        <v>39.798328488318802</v>
      </c>
      <c r="C29" s="107">
        <f t="shared" si="5"/>
        <v>28.654796511589538</v>
      </c>
      <c r="D29" s="107">
        <f t="shared" si="0"/>
        <v>7.9596656976637608</v>
      </c>
      <c r="E29" s="107">
        <f t="shared" si="1"/>
        <v>0.79596656976637603</v>
      </c>
      <c r="F29" s="107">
        <f t="shared" si="6"/>
        <v>1.9899164244159402</v>
      </c>
      <c r="G29" s="107">
        <f t="shared" si="2"/>
        <v>0.39798328488318802</v>
      </c>
      <c r="H29" s="105">
        <f t="shared" si="3"/>
        <v>39.798328488318802</v>
      </c>
      <c r="I29" s="105">
        <f t="shared" si="4"/>
        <v>39.798328488318802</v>
      </c>
      <c r="J29" s="143"/>
      <c r="K29" s="143"/>
      <c r="L29" s="181"/>
      <c r="M29" s="161"/>
      <c r="N29" s="161"/>
      <c r="O29" s="161"/>
      <c r="P29" s="161"/>
      <c r="Q29" s="161"/>
      <c r="R29" s="161"/>
      <c r="S29" s="179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</row>
    <row r="30" spans="1:229" ht="15.75" thickBot="1">
      <c r="A30" s="191" t="s">
        <v>354</v>
      </c>
      <c r="B30" s="342">
        <f>59.0479651162*'[1]Расч дот РФФПП'!C26*1000/1000</f>
        <v>71.743277616183008</v>
      </c>
      <c r="C30" s="107">
        <f t="shared" si="5"/>
        <v>51.655159883651763</v>
      </c>
      <c r="D30" s="107">
        <f t="shared" si="0"/>
        <v>14.348655523236602</v>
      </c>
      <c r="E30" s="107">
        <f t="shared" si="1"/>
        <v>1.4348655523236602</v>
      </c>
      <c r="F30" s="107">
        <f t="shared" si="6"/>
        <v>3.5871638808091504</v>
      </c>
      <c r="G30" s="107">
        <f t="shared" si="2"/>
        <v>0.7174327761618301</v>
      </c>
      <c r="H30" s="105">
        <f t="shared" si="3"/>
        <v>71.743277616183008</v>
      </c>
      <c r="I30" s="105">
        <f t="shared" si="4"/>
        <v>71.743277616183008</v>
      </c>
      <c r="J30" s="143"/>
      <c r="K30" s="143"/>
      <c r="L30" s="181"/>
      <c r="M30" s="161"/>
      <c r="N30" s="161"/>
      <c r="O30" s="161"/>
      <c r="P30" s="161"/>
      <c r="Q30" s="161"/>
      <c r="R30" s="161"/>
      <c r="S30" s="179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</row>
    <row r="31" spans="1:229" ht="15.75" thickBot="1">
      <c r="A31" s="192" t="s">
        <v>241</v>
      </c>
      <c r="B31" s="402">
        <f t="shared" ref="B31:I31" si="7">SUM(B11:B30)</f>
        <v>2599.9999999965185</v>
      </c>
      <c r="C31" s="193">
        <f t="shared" si="7"/>
        <v>1914.2753906224361</v>
      </c>
      <c r="D31" s="193">
        <f t="shared" si="7"/>
        <v>519.99999999930367</v>
      </c>
      <c r="E31" s="193">
        <f t="shared" si="7"/>
        <v>51.999999999930374</v>
      </c>
      <c r="F31" s="193">
        <f t="shared" si="7"/>
        <v>87.724609374882533</v>
      </c>
      <c r="G31" s="193">
        <f t="shared" si="7"/>
        <v>25.999999999965187</v>
      </c>
      <c r="H31" s="193">
        <f t="shared" si="7"/>
        <v>2599.9999999965185</v>
      </c>
      <c r="I31" s="193">
        <f t="shared" si="7"/>
        <v>2599.9999999965185</v>
      </c>
      <c r="L31" s="194"/>
      <c r="M31" s="161"/>
      <c r="P31" s="161"/>
      <c r="Q31" s="24"/>
    </row>
    <row r="32" spans="1:229">
      <c r="A32" s="23"/>
      <c r="B32" s="184">
        <f>B31/1000</f>
        <v>2.5999999999965184</v>
      </c>
    </row>
    <row r="33" spans="1:2">
      <c r="A33" s="23"/>
      <c r="B33" s="184"/>
    </row>
    <row r="34" spans="1:2">
      <c r="A34" s="23"/>
      <c r="B34" s="184"/>
    </row>
    <row r="35" spans="1:2">
      <c r="A35" s="23"/>
      <c r="B35" s="184"/>
    </row>
    <row r="36" spans="1:2">
      <c r="A36" s="23"/>
      <c r="B36" s="184"/>
    </row>
    <row r="37" spans="1:2">
      <c r="B37" s="185"/>
    </row>
  </sheetData>
  <mergeCells count="16">
    <mergeCell ref="L6:L9"/>
    <mergeCell ref="M6:M9"/>
    <mergeCell ref="N6:N9"/>
    <mergeCell ref="Q6:Q9"/>
    <mergeCell ref="B7:I7"/>
    <mergeCell ref="B8:B9"/>
    <mergeCell ref="C8:G8"/>
    <mergeCell ref="H8:H9"/>
    <mergeCell ref="I8:I9"/>
    <mergeCell ref="A8:A9"/>
    <mergeCell ref="A6:I6"/>
    <mergeCell ref="B1:I1"/>
    <mergeCell ref="B2:I2"/>
    <mergeCell ref="A3:I3"/>
    <mergeCell ref="B5:I5"/>
    <mergeCell ref="E4:I4"/>
  </mergeCells>
  <pageMargins left="0.7" right="0.7" top="0.33" bottom="0.27" header="0.23" footer="0.18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W99"/>
  <sheetViews>
    <sheetView workbookViewId="0">
      <selection activeCell="F5" sqref="F5:L5"/>
    </sheetView>
  </sheetViews>
  <sheetFormatPr defaultRowHeight="15"/>
  <cols>
    <col min="1" max="1" width="4.140625" customWidth="1"/>
    <col min="2" max="2" width="19.85546875" customWidth="1"/>
    <col min="3" max="3" width="10.85546875" customWidth="1"/>
    <col min="4" max="4" width="11.85546875" customWidth="1"/>
    <col min="5" max="5" width="9.85546875" customWidth="1"/>
    <col min="6" max="6" width="11.85546875" customWidth="1"/>
    <col min="7" max="7" width="10.85546875" customWidth="1"/>
    <col min="8" max="8" width="11.42578125" customWidth="1"/>
    <col min="9" max="9" width="9.85546875" customWidth="1"/>
    <col min="10" max="10" width="9.5703125" customWidth="1"/>
    <col min="11" max="11" width="11.140625" customWidth="1"/>
    <col min="12" max="12" width="10.85546875" customWidth="1"/>
    <col min="13" max="13" width="24.85546875" customWidth="1"/>
    <col min="14" max="14" width="9.85546875" bestFit="1" customWidth="1"/>
    <col min="24" max="24" width="10" bestFit="1" customWidth="1"/>
    <col min="257" max="257" width="4.140625" customWidth="1"/>
    <col min="258" max="258" width="19.85546875" customWidth="1"/>
    <col min="259" max="259" width="10.85546875" customWidth="1"/>
    <col min="260" max="260" width="11.85546875" customWidth="1"/>
    <col min="261" max="261" width="9.85546875" customWidth="1"/>
    <col min="262" max="262" width="11.85546875" customWidth="1"/>
    <col min="263" max="263" width="10.85546875" customWidth="1"/>
    <col min="264" max="264" width="11.42578125" customWidth="1"/>
    <col min="265" max="265" width="9.85546875" customWidth="1"/>
    <col min="266" max="266" width="9.5703125" customWidth="1"/>
    <col min="267" max="267" width="11.140625" customWidth="1"/>
    <col min="268" max="268" width="10.85546875" customWidth="1"/>
    <col min="269" max="269" width="24.85546875" customWidth="1"/>
    <col min="270" max="270" width="9.85546875" bestFit="1" customWidth="1"/>
    <col min="280" max="280" width="10" bestFit="1" customWidth="1"/>
    <col min="513" max="513" width="4.140625" customWidth="1"/>
    <col min="514" max="514" width="19.85546875" customWidth="1"/>
    <col min="515" max="515" width="10.85546875" customWidth="1"/>
    <col min="516" max="516" width="11.85546875" customWidth="1"/>
    <col min="517" max="517" width="9.85546875" customWidth="1"/>
    <col min="518" max="518" width="11.85546875" customWidth="1"/>
    <col min="519" max="519" width="10.85546875" customWidth="1"/>
    <col min="520" max="520" width="11.42578125" customWidth="1"/>
    <col min="521" max="521" width="9.85546875" customWidth="1"/>
    <col min="522" max="522" width="9.5703125" customWidth="1"/>
    <col min="523" max="523" width="11.140625" customWidth="1"/>
    <col min="524" max="524" width="10.85546875" customWidth="1"/>
    <col min="525" max="525" width="24.85546875" customWidth="1"/>
    <col min="526" max="526" width="9.85546875" bestFit="1" customWidth="1"/>
    <col min="536" max="536" width="10" bestFit="1" customWidth="1"/>
    <col min="769" max="769" width="4.140625" customWidth="1"/>
    <col min="770" max="770" width="19.85546875" customWidth="1"/>
    <col min="771" max="771" width="10.85546875" customWidth="1"/>
    <col min="772" max="772" width="11.85546875" customWidth="1"/>
    <col min="773" max="773" width="9.85546875" customWidth="1"/>
    <col min="774" max="774" width="11.85546875" customWidth="1"/>
    <col min="775" max="775" width="10.85546875" customWidth="1"/>
    <col min="776" max="776" width="11.42578125" customWidth="1"/>
    <col min="777" max="777" width="9.85546875" customWidth="1"/>
    <col min="778" max="778" width="9.5703125" customWidth="1"/>
    <col min="779" max="779" width="11.140625" customWidth="1"/>
    <col min="780" max="780" width="10.85546875" customWidth="1"/>
    <col min="781" max="781" width="24.85546875" customWidth="1"/>
    <col min="782" max="782" width="9.85546875" bestFit="1" customWidth="1"/>
    <col min="792" max="792" width="10" bestFit="1" customWidth="1"/>
    <col min="1025" max="1025" width="4.140625" customWidth="1"/>
    <col min="1026" max="1026" width="19.85546875" customWidth="1"/>
    <col min="1027" max="1027" width="10.85546875" customWidth="1"/>
    <col min="1028" max="1028" width="11.85546875" customWidth="1"/>
    <col min="1029" max="1029" width="9.85546875" customWidth="1"/>
    <col min="1030" max="1030" width="11.85546875" customWidth="1"/>
    <col min="1031" max="1031" width="10.85546875" customWidth="1"/>
    <col min="1032" max="1032" width="11.42578125" customWidth="1"/>
    <col min="1033" max="1033" width="9.85546875" customWidth="1"/>
    <col min="1034" max="1034" width="9.5703125" customWidth="1"/>
    <col min="1035" max="1035" width="11.140625" customWidth="1"/>
    <col min="1036" max="1036" width="10.85546875" customWidth="1"/>
    <col min="1037" max="1037" width="24.85546875" customWidth="1"/>
    <col min="1038" max="1038" width="9.85546875" bestFit="1" customWidth="1"/>
    <col min="1048" max="1048" width="10" bestFit="1" customWidth="1"/>
    <col min="1281" max="1281" width="4.140625" customWidth="1"/>
    <col min="1282" max="1282" width="19.85546875" customWidth="1"/>
    <col min="1283" max="1283" width="10.85546875" customWidth="1"/>
    <col min="1284" max="1284" width="11.85546875" customWidth="1"/>
    <col min="1285" max="1285" width="9.85546875" customWidth="1"/>
    <col min="1286" max="1286" width="11.85546875" customWidth="1"/>
    <col min="1287" max="1287" width="10.85546875" customWidth="1"/>
    <col min="1288" max="1288" width="11.42578125" customWidth="1"/>
    <col min="1289" max="1289" width="9.85546875" customWidth="1"/>
    <col min="1290" max="1290" width="9.5703125" customWidth="1"/>
    <col min="1291" max="1291" width="11.140625" customWidth="1"/>
    <col min="1292" max="1292" width="10.85546875" customWidth="1"/>
    <col min="1293" max="1293" width="24.85546875" customWidth="1"/>
    <col min="1294" max="1294" width="9.85546875" bestFit="1" customWidth="1"/>
    <col min="1304" max="1304" width="10" bestFit="1" customWidth="1"/>
    <col min="1537" max="1537" width="4.140625" customWidth="1"/>
    <col min="1538" max="1538" width="19.85546875" customWidth="1"/>
    <col min="1539" max="1539" width="10.85546875" customWidth="1"/>
    <col min="1540" max="1540" width="11.85546875" customWidth="1"/>
    <col min="1541" max="1541" width="9.85546875" customWidth="1"/>
    <col min="1542" max="1542" width="11.85546875" customWidth="1"/>
    <col min="1543" max="1543" width="10.85546875" customWidth="1"/>
    <col min="1544" max="1544" width="11.42578125" customWidth="1"/>
    <col min="1545" max="1545" width="9.85546875" customWidth="1"/>
    <col min="1546" max="1546" width="9.5703125" customWidth="1"/>
    <col min="1547" max="1547" width="11.140625" customWidth="1"/>
    <col min="1548" max="1548" width="10.85546875" customWidth="1"/>
    <col min="1549" max="1549" width="24.85546875" customWidth="1"/>
    <col min="1550" max="1550" width="9.85546875" bestFit="1" customWidth="1"/>
    <col min="1560" max="1560" width="10" bestFit="1" customWidth="1"/>
    <col min="1793" max="1793" width="4.140625" customWidth="1"/>
    <col min="1794" max="1794" width="19.85546875" customWidth="1"/>
    <col min="1795" max="1795" width="10.85546875" customWidth="1"/>
    <col min="1796" max="1796" width="11.85546875" customWidth="1"/>
    <col min="1797" max="1797" width="9.85546875" customWidth="1"/>
    <col min="1798" max="1798" width="11.85546875" customWidth="1"/>
    <col min="1799" max="1799" width="10.85546875" customWidth="1"/>
    <col min="1800" max="1800" width="11.42578125" customWidth="1"/>
    <col min="1801" max="1801" width="9.85546875" customWidth="1"/>
    <col min="1802" max="1802" width="9.5703125" customWidth="1"/>
    <col min="1803" max="1803" width="11.140625" customWidth="1"/>
    <col min="1804" max="1804" width="10.85546875" customWidth="1"/>
    <col min="1805" max="1805" width="24.85546875" customWidth="1"/>
    <col min="1806" max="1806" width="9.85546875" bestFit="1" customWidth="1"/>
    <col min="1816" max="1816" width="10" bestFit="1" customWidth="1"/>
    <col min="2049" max="2049" width="4.140625" customWidth="1"/>
    <col min="2050" max="2050" width="19.85546875" customWidth="1"/>
    <col min="2051" max="2051" width="10.85546875" customWidth="1"/>
    <col min="2052" max="2052" width="11.85546875" customWidth="1"/>
    <col min="2053" max="2053" width="9.85546875" customWidth="1"/>
    <col min="2054" max="2054" width="11.85546875" customWidth="1"/>
    <col min="2055" max="2055" width="10.85546875" customWidth="1"/>
    <col min="2056" max="2056" width="11.42578125" customWidth="1"/>
    <col min="2057" max="2057" width="9.85546875" customWidth="1"/>
    <col min="2058" max="2058" width="9.5703125" customWidth="1"/>
    <col min="2059" max="2059" width="11.140625" customWidth="1"/>
    <col min="2060" max="2060" width="10.85546875" customWidth="1"/>
    <col min="2061" max="2061" width="24.85546875" customWidth="1"/>
    <col min="2062" max="2062" width="9.85546875" bestFit="1" customWidth="1"/>
    <col min="2072" max="2072" width="10" bestFit="1" customWidth="1"/>
    <col min="2305" max="2305" width="4.140625" customWidth="1"/>
    <col min="2306" max="2306" width="19.85546875" customWidth="1"/>
    <col min="2307" max="2307" width="10.85546875" customWidth="1"/>
    <col min="2308" max="2308" width="11.85546875" customWidth="1"/>
    <col min="2309" max="2309" width="9.85546875" customWidth="1"/>
    <col min="2310" max="2310" width="11.85546875" customWidth="1"/>
    <col min="2311" max="2311" width="10.85546875" customWidth="1"/>
    <col min="2312" max="2312" width="11.42578125" customWidth="1"/>
    <col min="2313" max="2313" width="9.85546875" customWidth="1"/>
    <col min="2314" max="2314" width="9.5703125" customWidth="1"/>
    <col min="2315" max="2315" width="11.140625" customWidth="1"/>
    <col min="2316" max="2316" width="10.85546875" customWidth="1"/>
    <col min="2317" max="2317" width="24.85546875" customWidth="1"/>
    <col min="2318" max="2318" width="9.85546875" bestFit="1" customWidth="1"/>
    <col min="2328" max="2328" width="10" bestFit="1" customWidth="1"/>
    <col min="2561" max="2561" width="4.140625" customWidth="1"/>
    <col min="2562" max="2562" width="19.85546875" customWidth="1"/>
    <col min="2563" max="2563" width="10.85546875" customWidth="1"/>
    <col min="2564" max="2564" width="11.85546875" customWidth="1"/>
    <col min="2565" max="2565" width="9.85546875" customWidth="1"/>
    <col min="2566" max="2566" width="11.85546875" customWidth="1"/>
    <col min="2567" max="2567" width="10.85546875" customWidth="1"/>
    <col min="2568" max="2568" width="11.42578125" customWidth="1"/>
    <col min="2569" max="2569" width="9.85546875" customWidth="1"/>
    <col min="2570" max="2570" width="9.5703125" customWidth="1"/>
    <col min="2571" max="2571" width="11.140625" customWidth="1"/>
    <col min="2572" max="2572" width="10.85546875" customWidth="1"/>
    <col min="2573" max="2573" width="24.85546875" customWidth="1"/>
    <col min="2574" max="2574" width="9.85546875" bestFit="1" customWidth="1"/>
    <col min="2584" max="2584" width="10" bestFit="1" customWidth="1"/>
    <col min="2817" max="2817" width="4.140625" customWidth="1"/>
    <col min="2818" max="2818" width="19.85546875" customWidth="1"/>
    <col min="2819" max="2819" width="10.85546875" customWidth="1"/>
    <col min="2820" max="2820" width="11.85546875" customWidth="1"/>
    <col min="2821" max="2821" width="9.85546875" customWidth="1"/>
    <col min="2822" max="2822" width="11.85546875" customWidth="1"/>
    <col min="2823" max="2823" width="10.85546875" customWidth="1"/>
    <col min="2824" max="2824" width="11.42578125" customWidth="1"/>
    <col min="2825" max="2825" width="9.85546875" customWidth="1"/>
    <col min="2826" max="2826" width="9.5703125" customWidth="1"/>
    <col min="2827" max="2827" width="11.140625" customWidth="1"/>
    <col min="2828" max="2828" width="10.85546875" customWidth="1"/>
    <col min="2829" max="2829" width="24.85546875" customWidth="1"/>
    <col min="2830" max="2830" width="9.85546875" bestFit="1" customWidth="1"/>
    <col min="2840" max="2840" width="10" bestFit="1" customWidth="1"/>
    <col min="3073" max="3073" width="4.140625" customWidth="1"/>
    <col min="3074" max="3074" width="19.85546875" customWidth="1"/>
    <col min="3075" max="3075" width="10.85546875" customWidth="1"/>
    <col min="3076" max="3076" width="11.85546875" customWidth="1"/>
    <col min="3077" max="3077" width="9.85546875" customWidth="1"/>
    <col min="3078" max="3078" width="11.85546875" customWidth="1"/>
    <col min="3079" max="3079" width="10.85546875" customWidth="1"/>
    <col min="3080" max="3080" width="11.42578125" customWidth="1"/>
    <col min="3081" max="3081" width="9.85546875" customWidth="1"/>
    <col min="3082" max="3082" width="9.5703125" customWidth="1"/>
    <col min="3083" max="3083" width="11.140625" customWidth="1"/>
    <col min="3084" max="3084" width="10.85546875" customWidth="1"/>
    <col min="3085" max="3085" width="24.85546875" customWidth="1"/>
    <col min="3086" max="3086" width="9.85546875" bestFit="1" customWidth="1"/>
    <col min="3096" max="3096" width="10" bestFit="1" customWidth="1"/>
    <col min="3329" max="3329" width="4.140625" customWidth="1"/>
    <col min="3330" max="3330" width="19.85546875" customWidth="1"/>
    <col min="3331" max="3331" width="10.85546875" customWidth="1"/>
    <col min="3332" max="3332" width="11.85546875" customWidth="1"/>
    <col min="3333" max="3333" width="9.85546875" customWidth="1"/>
    <col min="3334" max="3334" width="11.85546875" customWidth="1"/>
    <col min="3335" max="3335" width="10.85546875" customWidth="1"/>
    <col min="3336" max="3336" width="11.42578125" customWidth="1"/>
    <col min="3337" max="3337" width="9.85546875" customWidth="1"/>
    <col min="3338" max="3338" width="9.5703125" customWidth="1"/>
    <col min="3339" max="3339" width="11.140625" customWidth="1"/>
    <col min="3340" max="3340" width="10.85546875" customWidth="1"/>
    <col min="3341" max="3341" width="24.85546875" customWidth="1"/>
    <col min="3342" max="3342" width="9.85546875" bestFit="1" customWidth="1"/>
    <col min="3352" max="3352" width="10" bestFit="1" customWidth="1"/>
    <col min="3585" max="3585" width="4.140625" customWidth="1"/>
    <col min="3586" max="3586" width="19.85546875" customWidth="1"/>
    <col min="3587" max="3587" width="10.85546875" customWidth="1"/>
    <col min="3588" max="3588" width="11.85546875" customWidth="1"/>
    <col min="3589" max="3589" width="9.85546875" customWidth="1"/>
    <col min="3590" max="3590" width="11.85546875" customWidth="1"/>
    <col min="3591" max="3591" width="10.85546875" customWidth="1"/>
    <col min="3592" max="3592" width="11.42578125" customWidth="1"/>
    <col min="3593" max="3593" width="9.85546875" customWidth="1"/>
    <col min="3594" max="3594" width="9.5703125" customWidth="1"/>
    <col min="3595" max="3595" width="11.140625" customWidth="1"/>
    <col min="3596" max="3596" width="10.85546875" customWidth="1"/>
    <col min="3597" max="3597" width="24.85546875" customWidth="1"/>
    <col min="3598" max="3598" width="9.85546875" bestFit="1" customWidth="1"/>
    <col min="3608" max="3608" width="10" bestFit="1" customWidth="1"/>
    <col min="3841" max="3841" width="4.140625" customWidth="1"/>
    <col min="3842" max="3842" width="19.85546875" customWidth="1"/>
    <col min="3843" max="3843" width="10.85546875" customWidth="1"/>
    <col min="3844" max="3844" width="11.85546875" customWidth="1"/>
    <col min="3845" max="3845" width="9.85546875" customWidth="1"/>
    <col min="3846" max="3846" width="11.85546875" customWidth="1"/>
    <col min="3847" max="3847" width="10.85546875" customWidth="1"/>
    <col min="3848" max="3848" width="11.42578125" customWidth="1"/>
    <col min="3849" max="3849" width="9.85546875" customWidth="1"/>
    <col min="3850" max="3850" width="9.5703125" customWidth="1"/>
    <col min="3851" max="3851" width="11.140625" customWidth="1"/>
    <col min="3852" max="3852" width="10.85546875" customWidth="1"/>
    <col min="3853" max="3853" width="24.85546875" customWidth="1"/>
    <col min="3854" max="3854" width="9.85546875" bestFit="1" customWidth="1"/>
    <col min="3864" max="3864" width="10" bestFit="1" customWidth="1"/>
    <col min="4097" max="4097" width="4.140625" customWidth="1"/>
    <col min="4098" max="4098" width="19.85546875" customWidth="1"/>
    <col min="4099" max="4099" width="10.85546875" customWidth="1"/>
    <col min="4100" max="4100" width="11.85546875" customWidth="1"/>
    <col min="4101" max="4101" width="9.85546875" customWidth="1"/>
    <col min="4102" max="4102" width="11.85546875" customWidth="1"/>
    <col min="4103" max="4103" width="10.85546875" customWidth="1"/>
    <col min="4104" max="4104" width="11.42578125" customWidth="1"/>
    <col min="4105" max="4105" width="9.85546875" customWidth="1"/>
    <col min="4106" max="4106" width="9.5703125" customWidth="1"/>
    <col min="4107" max="4107" width="11.140625" customWidth="1"/>
    <col min="4108" max="4108" width="10.85546875" customWidth="1"/>
    <col min="4109" max="4109" width="24.85546875" customWidth="1"/>
    <col min="4110" max="4110" width="9.85546875" bestFit="1" customWidth="1"/>
    <col min="4120" max="4120" width="10" bestFit="1" customWidth="1"/>
    <col min="4353" max="4353" width="4.140625" customWidth="1"/>
    <col min="4354" max="4354" width="19.85546875" customWidth="1"/>
    <col min="4355" max="4355" width="10.85546875" customWidth="1"/>
    <col min="4356" max="4356" width="11.85546875" customWidth="1"/>
    <col min="4357" max="4357" width="9.85546875" customWidth="1"/>
    <col min="4358" max="4358" width="11.85546875" customWidth="1"/>
    <col min="4359" max="4359" width="10.85546875" customWidth="1"/>
    <col min="4360" max="4360" width="11.42578125" customWidth="1"/>
    <col min="4361" max="4361" width="9.85546875" customWidth="1"/>
    <col min="4362" max="4362" width="9.5703125" customWidth="1"/>
    <col min="4363" max="4363" width="11.140625" customWidth="1"/>
    <col min="4364" max="4364" width="10.85546875" customWidth="1"/>
    <col min="4365" max="4365" width="24.85546875" customWidth="1"/>
    <col min="4366" max="4366" width="9.85546875" bestFit="1" customWidth="1"/>
    <col min="4376" max="4376" width="10" bestFit="1" customWidth="1"/>
    <col min="4609" max="4609" width="4.140625" customWidth="1"/>
    <col min="4610" max="4610" width="19.85546875" customWidth="1"/>
    <col min="4611" max="4611" width="10.85546875" customWidth="1"/>
    <col min="4612" max="4612" width="11.85546875" customWidth="1"/>
    <col min="4613" max="4613" width="9.85546875" customWidth="1"/>
    <col min="4614" max="4614" width="11.85546875" customWidth="1"/>
    <col min="4615" max="4615" width="10.85546875" customWidth="1"/>
    <col min="4616" max="4616" width="11.42578125" customWidth="1"/>
    <col min="4617" max="4617" width="9.85546875" customWidth="1"/>
    <col min="4618" max="4618" width="9.5703125" customWidth="1"/>
    <col min="4619" max="4619" width="11.140625" customWidth="1"/>
    <col min="4620" max="4620" width="10.85546875" customWidth="1"/>
    <col min="4621" max="4621" width="24.85546875" customWidth="1"/>
    <col min="4622" max="4622" width="9.85546875" bestFit="1" customWidth="1"/>
    <col min="4632" max="4632" width="10" bestFit="1" customWidth="1"/>
    <col min="4865" max="4865" width="4.140625" customWidth="1"/>
    <col min="4866" max="4866" width="19.85546875" customWidth="1"/>
    <col min="4867" max="4867" width="10.85546875" customWidth="1"/>
    <col min="4868" max="4868" width="11.85546875" customWidth="1"/>
    <col min="4869" max="4869" width="9.85546875" customWidth="1"/>
    <col min="4870" max="4870" width="11.85546875" customWidth="1"/>
    <col min="4871" max="4871" width="10.85546875" customWidth="1"/>
    <col min="4872" max="4872" width="11.42578125" customWidth="1"/>
    <col min="4873" max="4873" width="9.85546875" customWidth="1"/>
    <col min="4874" max="4874" width="9.5703125" customWidth="1"/>
    <col min="4875" max="4875" width="11.140625" customWidth="1"/>
    <col min="4876" max="4876" width="10.85546875" customWidth="1"/>
    <col min="4877" max="4877" width="24.85546875" customWidth="1"/>
    <col min="4878" max="4878" width="9.85546875" bestFit="1" customWidth="1"/>
    <col min="4888" max="4888" width="10" bestFit="1" customWidth="1"/>
    <col min="5121" max="5121" width="4.140625" customWidth="1"/>
    <col min="5122" max="5122" width="19.85546875" customWidth="1"/>
    <col min="5123" max="5123" width="10.85546875" customWidth="1"/>
    <col min="5124" max="5124" width="11.85546875" customWidth="1"/>
    <col min="5125" max="5125" width="9.85546875" customWidth="1"/>
    <col min="5126" max="5126" width="11.85546875" customWidth="1"/>
    <col min="5127" max="5127" width="10.85546875" customWidth="1"/>
    <col min="5128" max="5128" width="11.42578125" customWidth="1"/>
    <col min="5129" max="5129" width="9.85546875" customWidth="1"/>
    <col min="5130" max="5130" width="9.5703125" customWidth="1"/>
    <col min="5131" max="5131" width="11.140625" customWidth="1"/>
    <col min="5132" max="5132" width="10.85546875" customWidth="1"/>
    <col min="5133" max="5133" width="24.85546875" customWidth="1"/>
    <col min="5134" max="5134" width="9.85546875" bestFit="1" customWidth="1"/>
    <col min="5144" max="5144" width="10" bestFit="1" customWidth="1"/>
    <col min="5377" max="5377" width="4.140625" customWidth="1"/>
    <col min="5378" max="5378" width="19.85546875" customWidth="1"/>
    <col min="5379" max="5379" width="10.85546875" customWidth="1"/>
    <col min="5380" max="5380" width="11.85546875" customWidth="1"/>
    <col min="5381" max="5381" width="9.85546875" customWidth="1"/>
    <col min="5382" max="5382" width="11.85546875" customWidth="1"/>
    <col min="5383" max="5383" width="10.85546875" customWidth="1"/>
    <col min="5384" max="5384" width="11.42578125" customWidth="1"/>
    <col min="5385" max="5385" width="9.85546875" customWidth="1"/>
    <col min="5386" max="5386" width="9.5703125" customWidth="1"/>
    <col min="5387" max="5387" width="11.140625" customWidth="1"/>
    <col min="5388" max="5388" width="10.85546875" customWidth="1"/>
    <col min="5389" max="5389" width="24.85546875" customWidth="1"/>
    <col min="5390" max="5390" width="9.85546875" bestFit="1" customWidth="1"/>
    <col min="5400" max="5400" width="10" bestFit="1" customWidth="1"/>
    <col min="5633" max="5633" width="4.140625" customWidth="1"/>
    <col min="5634" max="5634" width="19.85546875" customWidth="1"/>
    <col min="5635" max="5635" width="10.85546875" customWidth="1"/>
    <col min="5636" max="5636" width="11.85546875" customWidth="1"/>
    <col min="5637" max="5637" width="9.85546875" customWidth="1"/>
    <col min="5638" max="5638" width="11.85546875" customWidth="1"/>
    <col min="5639" max="5639" width="10.85546875" customWidth="1"/>
    <col min="5640" max="5640" width="11.42578125" customWidth="1"/>
    <col min="5641" max="5641" width="9.85546875" customWidth="1"/>
    <col min="5642" max="5642" width="9.5703125" customWidth="1"/>
    <col min="5643" max="5643" width="11.140625" customWidth="1"/>
    <col min="5644" max="5644" width="10.85546875" customWidth="1"/>
    <col min="5645" max="5645" width="24.85546875" customWidth="1"/>
    <col min="5646" max="5646" width="9.85546875" bestFit="1" customWidth="1"/>
    <col min="5656" max="5656" width="10" bestFit="1" customWidth="1"/>
    <col min="5889" max="5889" width="4.140625" customWidth="1"/>
    <col min="5890" max="5890" width="19.85546875" customWidth="1"/>
    <col min="5891" max="5891" width="10.85546875" customWidth="1"/>
    <col min="5892" max="5892" width="11.85546875" customWidth="1"/>
    <col min="5893" max="5893" width="9.85546875" customWidth="1"/>
    <col min="5894" max="5894" width="11.85546875" customWidth="1"/>
    <col min="5895" max="5895" width="10.85546875" customWidth="1"/>
    <col min="5896" max="5896" width="11.42578125" customWidth="1"/>
    <col min="5897" max="5897" width="9.85546875" customWidth="1"/>
    <col min="5898" max="5898" width="9.5703125" customWidth="1"/>
    <col min="5899" max="5899" width="11.140625" customWidth="1"/>
    <col min="5900" max="5900" width="10.85546875" customWidth="1"/>
    <col min="5901" max="5901" width="24.85546875" customWidth="1"/>
    <col min="5902" max="5902" width="9.85546875" bestFit="1" customWidth="1"/>
    <col min="5912" max="5912" width="10" bestFit="1" customWidth="1"/>
    <col min="6145" max="6145" width="4.140625" customWidth="1"/>
    <col min="6146" max="6146" width="19.85546875" customWidth="1"/>
    <col min="6147" max="6147" width="10.85546875" customWidth="1"/>
    <col min="6148" max="6148" width="11.85546875" customWidth="1"/>
    <col min="6149" max="6149" width="9.85546875" customWidth="1"/>
    <col min="6150" max="6150" width="11.85546875" customWidth="1"/>
    <col min="6151" max="6151" width="10.85546875" customWidth="1"/>
    <col min="6152" max="6152" width="11.42578125" customWidth="1"/>
    <col min="6153" max="6153" width="9.85546875" customWidth="1"/>
    <col min="6154" max="6154" width="9.5703125" customWidth="1"/>
    <col min="6155" max="6155" width="11.140625" customWidth="1"/>
    <col min="6156" max="6156" width="10.85546875" customWidth="1"/>
    <col min="6157" max="6157" width="24.85546875" customWidth="1"/>
    <col min="6158" max="6158" width="9.85546875" bestFit="1" customWidth="1"/>
    <col min="6168" max="6168" width="10" bestFit="1" customWidth="1"/>
    <col min="6401" max="6401" width="4.140625" customWidth="1"/>
    <col min="6402" max="6402" width="19.85546875" customWidth="1"/>
    <col min="6403" max="6403" width="10.85546875" customWidth="1"/>
    <col min="6404" max="6404" width="11.85546875" customWidth="1"/>
    <col min="6405" max="6405" width="9.85546875" customWidth="1"/>
    <col min="6406" max="6406" width="11.85546875" customWidth="1"/>
    <col min="6407" max="6407" width="10.85546875" customWidth="1"/>
    <col min="6408" max="6408" width="11.42578125" customWidth="1"/>
    <col min="6409" max="6409" width="9.85546875" customWidth="1"/>
    <col min="6410" max="6410" width="9.5703125" customWidth="1"/>
    <col min="6411" max="6411" width="11.140625" customWidth="1"/>
    <col min="6412" max="6412" width="10.85546875" customWidth="1"/>
    <col min="6413" max="6413" width="24.85546875" customWidth="1"/>
    <col min="6414" max="6414" width="9.85546875" bestFit="1" customWidth="1"/>
    <col min="6424" max="6424" width="10" bestFit="1" customWidth="1"/>
    <col min="6657" max="6657" width="4.140625" customWidth="1"/>
    <col min="6658" max="6658" width="19.85546875" customWidth="1"/>
    <col min="6659" max="6659" width="10.85546875" customWidth="1"/>
    <col min="6660" max="6660" width="11.85546875" customWidth="1"/>
    <col min="6661" max="6661" width="9.85546875" customWidth="1"/>
    <col min="6662" max="6662" width="11.85546875" customWidth="1"/>
    <col min="6663" max="6663" width="10.85546875" customWidth="1"/>
    <col min="6664" max="6664" width="11.42578125" customWidth="1"/>
    <col min="6665" max="6665" width="9.85546875" customWidth="1"/>
    <col min="6666" max="6666" width="9.5703125" customWidth="1"/>
    <col min="6667" max="6667" width="11.140625" customWidth="1"/>
    <col min="6668" max="6668" width="10.85546875" customWidth="1"/>
    <col min="6669" max="6669" width="24.85546875" customWidth="1"/>
    <col min="6670" max="6670" width="9.85546875" bestFit="1" customWidth="1"/>
    <col min="6680" max="6680" width="10" bestFit="1" customWidth="1"/>
    <col min="6913" max="6913" width="4.140625" customWidth="1"/>
    <col min="6914" max="6914" width="19.85546875" customWidth="1"/>
    <col min="6915" max="6915" width="10.85546875" customWidth="1"/>
    <col min="6916" max="6916" width="11.85546875" customWidth="1"/>
    <col min="6917" max="6917" width="9.85546875" customWidth="1"/>
    <col min="6918" max="6918" width="11.85546875" customWidth="1"/>
    <col min="6919" max="6919" width="10.85546875" customWidth="1"/>
    <col min="6920" max="6920" width="11.42578125" customWidth="1"/>
    <col min="6921" max="6921" width="9.85546875" customWidth="1"/>
    <col min="6922" max="6922" width="9.5703125" customWidth="1"/>
    <col min="6923" max="6923" width="11.140625" customWidth="1"/>
    <col min="6924" max="6924" width="10.85546875" customWidth="1"/>
    <col min="6925" max="6925" width="24.85546875" customWidth="1"/>
    <col min="6926" max="6926" width="9.85546875" bestFit="1" customWidth="1"/>
    <col min="6936" max="6936" width="10" bestFit="1" customWidth="1"/>
    <col min="7169" max="7169" width="4.140625" customWidth="1"/>
    <col min="7170" max="7170" width="19.85546875" customWidth="1"/>
    <col min="7171" max="7171" width="10.85546875" customWidth="1"/>
    <col min="7172" max="7172" width="11.85546875" customWidth="1"/>
    <col min="7173" max="7173" width="9.85546875" customWidth="1"/>
    <col min="7174" max="7174" width="11.85546875" customWidth="1"/>
    <col min="7175" max="7175" width="10.85546875" customWidth="1"/>
    <col min="7176" max="7176" width="11.42578125" customWidth="1"/>
    <col min="7177" max="7177" width="9.85546875" customWidth="1"/>
    <col min="7178" max="7178" width="9.5703125" customWidth="1"/>
    <col min="7179" max="7179" width="11.140625" customWidth="1"/>
    <col min="7180" max="7180" width="10.85546875" customWidth="1"/>
    <col min="7181" max="7181" width="24.85546875" customWidth="1"/>
    <col min="7182" max="7182" width="9.85546875" bestFit="1" customWidth="1"/>
    <col min="7192" max="7192" width="10" bestFit="1" customWidth="1"/>
    <col min="7425" max="7425" width="4.140625" customWidth="1"/>
    <col min="7426" max="7426" width="19.85546875" customWidth="1"/>
    <col min="7427" max="7427" width="10.85546875" customWidth="1"/>
    <col min="7428" max="7428" width="11.85546875" customWidth="1"/>
    <col min="7429" max="7429" width="9.85546875" customWidth="1"/>
    <col min="7430" max="7430" width="11.85546875" customWidth="1"/>
    <col min="7431" max="7431" width="10.85546875" customWidth="1"/>
    <col min="7432" max="7432" width="11.42578125" customWidth="1"/>
    <col min="7433" max="7433" width="9.85546875" customWidth="1"/>
    <col min="7434" max="7434" width="9.5703125" customWidth="1"/>
    <col min="7435" max="7435" width="11.140625" customWidth="1"/>
    <col min="7436" max="7436" width="10.85546875" customWidth="1"/>
    <col min="7437" max="7437" width="24.85546875" customWidth="1"/>
    <col min="7438" max="7438" width="9.85546875" bestFit="1" customWidth="1"/>
    <col min="7448" max="7448" width="10" bestFit="1" customWidth="1"/>
    <col min="7681" max="7681" width="4.140625" customWidth="1"/>
    <col min="7682" max="7682" width="19.85546875" customWidth="1"/>
    <col min="7683" max="7683" width="10.85546875" customWidth="1"/>
    <col min="7684" max="7684" width="11.85546875" customWidth="1"/>
    <col min="7685" max="7685" width="9.85546875" customWidth="1"/>
    <col min="7686" max="7686" width="11.85546875" customWidth="1"/>
    <col min="7687" max="7687" width="10.85546875" customWidth="1"/>
    <col min="7688" max="7688" width="11.42578125" customWidth="1"/>
    <col min="7689" max="7689" width="9.85546875" customWidth="1"/>
    <col min="7690" max="7690" width="9.5703125" customWidth="1"/>
    <col min="7691" max="7691" width="11.140625" customWidth="1"/>
    <col min="7692" max="7692" width="10.85546875" customWidth="1"/>
    <col min="7693" max="7693" width="24.85546875" customWidth="1"/>
    <col min="7694" max="7694" width="9.85546875" bestFit="1" customWidth="1"/>
    <col min="7704" max="7704" width="10" bestFit="1" customWidth="1"/>
    <col min="7937" max="7937" width="4.140625" customWidth="1"/>
    <col min="7938" max="7938" width="19.85546875" customWidth="1"/>
    <col min="7939" max="7939" width="10.85546875" customWidth="1"/>
    <col min="7940" max="7940" width="11.85546875" customWidth="1"/>
    <col min="7941" max="7941" width="9.85546875" customWidth="1"/>
    <col min="7942" max="7942" width="11.85546875" customWidth="1"/>
    <col min="7943" max="7943" width="10.85546875" customWidth="1"/>
    <col min="7944" max="7944" width="11.42578125" customWidth="1"/>
    <col min="7945" max="7945" width="9.85546875" customWidth="1"/>
    <col min="7946" max="7946" width="9.5703125" customWidth="1"/>
    <col min="7947" max="7947" width="11.140625" customWidth="1"/>
    <col min="7948" max="7948" width="10.85546875" customWidth="1"/>
    <col min="7949" max="7949" width="24.85546875" customWidth="1"/>
    <col min="7950" max="7950" width="9.85546875" bestFit="1" customWidth="1"/>
    <col min="7960" max="7960" width="10" bestFit="1" customWidth="1"/>
    <col min="8193" max="8193" width="4.140625" customWidth="1"/>
    <col min="8194" max="8194" width="19.85546875" customWidth="1"/>
    <col min="8195" max="8195" width="10.85546875" customWidth="1"/>
    <col min="8196" max="8196" width="11.85546875" customWidth="1"/>
    <col min="8197" max="8197" width="9.85546875" customWidth="1"/>
    <col min="8198" max="8198" width="11.85546875" customWidth="1"/>
    <col min="8199" max="8199" width="10.85546875" customWidth="1"/>
    <col min="8200" max="8200" width="11.42578125" customWidth="1"/>
    <col min="8201" max="8201" width="9.85546875" customWidth="1"/>
    <col min="8202" max="8202" width="9.5703125" customWidth="1"/>
    <col min="8203" max="8203" width="11.140625" customWidth="1"/>
    <col min="8204" max="8204" width="10.85546875" customWidth="1"/>
    <col min="8205" max="8205" width="24.85546875" customWidth="1"/>
    <col min="8206" max="8206" width="9.85546875" bestFit="1" customWidth="1"/>
    <col min="8216" max="8216" width="10" bestFit="1" customWidth="1"/>
    <col min="8449" max="8449" width="4.140625" customWidth="1"/>
    <col min="8450" max="8450" width="19.85546875" customWidth="1"/>
    <col min="8451" max="8451" width="10.85546875" customWidth="1"/>
    <col min="8452" max="8452" width="11.85546875" customWidth="1"/>
    <col min="8453" max="8453" width="9.85546875" customWidth="1"/>
    <col min="8454" max="8454" width="11.85546875" customWidth="1"/>
    <col min="8455" max="8455" width="10.85546875" customWidth="1"/>
    <col min="8456" max="8456" width="11.42578125" customWidth="1"/>
    <col min="8457" max="8457" width="9.85546875" customWidth="1"/>
    <col min="8458" max="8458" width="9.5703125" customWidth="1"/>
    <col min="8459" max="8459" width="11.140625" customWidth="1"/>
    <col min="8460" max="8460" width="10.85546875" customWidth="1"/>
    <col min="8461" max="8461" width="24.85546875" customWidth="1"/>
    <col min="8462" max="8462" width="9.85546875" bestFit="1" customWidth="1"/>
    <col min="8472" max="8472" width="10" bestFit="1" customWidth="1"/>
    <col min="8705" max="8705" width="4.140625" customWidth="1"/>
    <col min="8706" max="8706" width="19.85546875" customWidth="1"/>
    <col min="8707" max="8707" width="10.85546875" customWidth="1"/>
    <col min="8708" max="8708" width="11.85546875" customWidth="1"/>
    <col min="8709" max="8709" width="9.85546875" customWidth="1"/>
    <col min="8710" max="8710" width="11.85546875" customWidth="1"/>
    <col min="8711" max="8711" width="10.85546875" customWidth="1"/>
    <col min="8712" max="8712" width="11.42578125" customWidth="1"/>
    <col min="8713" max="8713" width="9.85546875" customWidth="1"/>
    <col min="8714" max="8714" width="9.5703125" customWidth="1"/>
    <col min="8715" max="8715" width="11.140625" customWidth="1"/>
    <col min="8716" max="8716" width="10.85546875" customWidth="1"/>
    <col min="8717" max="8717" width="24.85546875" customWidth="1"/>
    <col min="8718" max="8718" width="9.85546875" bestFit="1" customWidth="1"/>
    <col min="8728" max="8728" width="10" bestFit="1" customWidth="1"/>
    <col min="8961" max="8961" width="4.140625" customWidth="1"/>
    <col min="8962" max="8962" width="19.85546875" customWidth="1"/>
    <col min="8963" max="8963" width="10.85546875" customWidth="1"/>
    <col min="8964" max="8964" width="11.85546875" customWidth="1"/>
    <col min="8965" max="8965" width="9.85546875" customWidth="1"/>
    <col min="8966" max="8966" width="11.85546875" customWidth="1"/>
    <col min="8967" max="8967" width="10.85546875" customWidth="1"/>
    <col min="8968" max="8968" width="11.42578125" customWidth="1"/>
    <col min="8969" max="8969" width="9.85546875" customWidth="1"/>
    <col min="8970" max="8970" width="9.5703125" customWidth="1"/>
    <col min="8971" max="8971" width="11.140625" customWidth="1"/>
    <col min="8972" max="8972" width="10.85546875" customWidth="1"/>
    <col min="8973" max="8973" width="24.85546875" customWidth="1"/>
    <col min="8974" max="8974" width="9.85546875" bestFit="1" customWidth="1"/>
    <col min="8984" max="8984" width="10" bestFit="1" customWidth="1"/>
    <col min="9217" max="9217" width="4.140625" customWidth="1"/>
    <col min="9218" max="9218" width="19.85546875" customWidth="1"/>
    <col min="9219" max="9219" width="10.85546875" customWidth="1"/>
    <col min="9220" max="9220" width="11.85546875" customWidth="1"/>
    <col min="9221" max="9221" width="9.85546875" customWidth="1"/>
    <col min="9222" max="9222" width="11.85546875" customWidth="1"/>
    <col min="9223" max="9223" width="10.85546875" customWidth="1"/>
    <col min="9224" max="9224" width="11.42578125" customWidth="1"/>
    <col min="9225" max="9225" width="9.85546875" customWidth="1"/>
    <col min="9226" max="9226" width="9.5703125" customWidth="1"/>
    <col min="9227" max="9227" width="11.140625" customWidth="1"/>
    <col min="9228" max="9228" width="10.85546875" customWidth="1"/>
    <col min="9229" max="9229" width="24.85546875" customWidth="1"/>
    <col min="9230" max="9230" width="9.85546875" bestFit="1" customWidth="1"/>
    <col min="9240" max="9240" width="10" bestFit="1" customWidth="1"/>
    <col min="9473" max="9473" width="4.140625" customWidth="1"/>
    <col min="9474" max="9474" width="19.85546875" customWidth="1"/>
    <col min="9475" max="9475" width="10.85546875" customWidth="1"/>
    <col min="9476" max="9476" width="11.85546875" customWidth="1"/>
    <col min="9477" max="9477" width="9.85546875" customWidth="1"/>
    <col min="9478" max="9478" width="11.85546875" customWidth="1"/>
    <col min="9479" max="9479" width="10.85546875" customWidth="1"/>
    <col min="9480" max="9480" width="11.42578125" customWidth="1"/>
    <col min="9481" max="9481" width="9.85546875" customWidth="1"/>
    <col min="9482" max="9482" width="9.5703125" customWidth="1"/>
    <col min="9483" max="9483" width="11.140625" customWidth="1"/>
    <col min="9484" max="9484" width="10.85546875" customWidth="1"/>
    <col min="9485" max="9485" width="24.85546875" customWidth="1"/>
    <col min="9486" max="9486" width="9.85546875" bestFit="1" customWidth="1"/>
    <col min="9496" max="9496" width="10" bestFit="1" customWidth="1"/>
    <col min="9729" max="9729" width="4.140625" customWidth="1"/>
    <col min="9730" max="9730" width="19.85546875" customWidth="1"/>
    <col min="9731" max="9731" width="10.85546875" customWidth="1"/>
    <col min="9732" max="9732" width="11.85546875" customWidth="1"/>
    <col min="9733" max="9733" width="9.85546875" customWidth="1"/>
    <col min="9734" max="9734" width="11.85546875" customWidth="1"/>
    <col min="9735" max="9735" width="10.85546875" customWidth="1"/>
    <col min="9736" max="9736" width="11.42578125" customWidth="1"/>
    <col min="9737" max="9737" width="9.85546875" customWidth="1"/>
    <col min="9738" max="9738" width="9.5703125" customWidth="1"/>
    <col min="9739" max="9739" width="11.140625" customWidth="1"/>
    <col min="9740" max="9740" width="10.85546875" customWidth="1"/>
    <col min="9741" max="9741" width="24.85546875" customWidth="1"/>
    <col min="9742" max="9742" width="9.85546875" bestFit="1" customWidth="1"/>
    <col min="9752" max="9752" width="10" bestFit="1" customWidth="1"/>
    <col min="9985" max="9985" width="4.140625" customWidth="1"/>
    <col min="9986" max="9986" width="19.85546875" customWidth="1"/>
    <col min="9987" max="9987" width="10.85546875" customWidth="1"/>
    <col min="9988" max="9988" width="11.85546875" customWidth="1"/>
    <col min="9989" max="9989" width="9.85546875" customWidth="1"/>
    <col min="9990" max="9990" width="11.85546875" customWidth="1"/>
    <col min="9991" max="9991" width="10.85546875" customWidth="1"/>
    <col min="9992" max="9992" width="11.42578125" customWidth="1"/>
    <col min="9993" max="9993" width="9.85546875" customWidth="1"/>
    <col min="9994" max="9994" width="9.5703125" customWidth="1"/>
    <col min="9995" max="9995" width="11.140625" customWidth="1"/>
    <col min="9996" max="9996" width="10.85546875" customWidth="1"/>
    <col min="9997" max="9997" width="24.85546875" customWidth="1"/>
    <col min="9998" max="9998" width="9.85546875" bestFit="1" customWidth="1"/>
    <col min="10008" max="10008" width="10" bestFit="1" customWidth="1"/>
    <col min="10241" max="10241" width="4.140625" customWidth="1"/>
    <col min="10242" max="10242" width="19.85546875" customWidth="1"/>
    <col min="10243" max="10243" width="10.85546875" customWidth="1"/>
    <col min="10244" max="10244" width="11.85546875" customWidth="1"/>
    <col min="10245" max="10245" width="9.85546875" customWidth="1"/>
    <col min="10246" max="10246" width="11.85546875" customWidth="1"/>
    <col min="10247" max="10247" width="10.85546875" customWidth="1"/>
    <col min="10248" max="10248" width="11.42578125" customWidth="1"/>
    <col min="10249" max="10249" width="9.85546875" customWidth="1"/>
    <col min="10250" max="10250" width="9.5703125" customWidth="1"/>
    <col min="10251" max="10251" width="11.140625" customWidth="1"/>
    <col min="10252" max="10252" width="10.85546875" customWidth="1"/>
    <col min="10253" max="10253" width="24.85546875" customWidth="1"/>
    <col min="10254" max="10254" width="9.85546875" bestFit="1" customWidth="1"/>
    <col min="10264" max="10264" width="10" bestFit="1" customWidth="1"/>
    <col min="10497" max="10497" width="4.140625" customWidth="1"/>
    <col min="10498" max="10498" width="19.85546875" customWidth="1"/>
    <col min="10499" max="10499" width="10.85546875" customWidth="1"/>
    <col min="10500" max="10500" width="11.85546875" customWidth="1"/>
    <col min="10501" max="10501" width="9.85546875" customWidth="1"/>
    <col min="10502" max="10502" width="11.85546875" customWidth="1"/>
    <col min="10503" max="10503" width="10.85546875" customWidth="1"/>
    <col min="10504" max="10504" width="11.42578125" customWidth="1"/>
    <col min="10505" max="10505" width="9.85546875" customWidth="1"/>
    <col min="10506" max="10506" width="9.5703125" customWidth="1"/>
    <col min="10507" max="10507" width="11.140625" customWidth="1"/>
    <col min="10508" max="10508" width="10.85546875" customWidth="1"/>
    <col min="10509" max="10509" width="24.85546875" customWidth="1"/>
    <col min="10510" max="10510" width="9.85546875" bestFit="1" customWidth="1"/>
    <col min="10520" max="10520" width="10" bestFit="1" customWidth="1"/>
    <col min="10753" max="10753" width="4.140625" customWidth="1"/>
    <col min="10754" max="10754" width="19.85546875" customWidth="1"/>
    <col min="10755" max="10755" width="10.85546875" customWidth="1"/>
    <col min="10756" max="10756" width="11.85546875" customWidth="1"/>
    <col min="10757" max="10757" width="9.85546875" customWidth="1"/>
    <col min="10758" max="10758" width="11.85546875" customWidth="1"/>
    <col min="10759" max="10759" width="10.85546875" customWidth="1"/>
    <col min="10760" max="10760" width="11.42578125" customWidth="1"/>
    <col min="10761" max="10761" width="9.85546875" customWidth="1"/>
    <col min="10762" max="10762" width="9.5703125" customWidth="1"/>
    <col min="10763" max="10763" width="11.140625" customWidth="1"/>
    <col min="10764" max="10764" width="10.85546875" customWidth="1"/>
    <col min="10765" max="10765" width="24.85546875" customWidth="1"/>
    <col min="10766" max="10766" width="9.85546875" bestFit="1" customWidth="1"/>
    <col min="10776" max="10776" width="10" bestFit="1" customWidth="1"/>
    <col min="11009" max="11009" width="4.140625" customWidth="1"/>
    <col min="11010" max="11010" width="19.85546875" customWidth="1"/>
    <col min="11011" max="11011" width="10.85546875" customWidth="1"/>
    <col min="11012" max="11012" width="11.85546875" customWidth="1"/>
    <col min="11013" max="11013" width="9.85546875" customWidth="1"/>
    <col min="11014" max="11014" width="11.85546875" customWidth="1"/>
    <col min="11015" max="11015" width="10.85546875" customWidth="1"/>
    <col min="11016" max="11016" width="11.42578125" customWidth="1"/>
    <col min="11017" max="11017" width="9.85546875" customWidth="1"/>
    <col min="11018" max="11018" width="9.5703125" customWidth="1"/>
    <col min="11019" max="11019" width="11.140625" customWidth="1"/>
    <col min="11020" max="11020" width="10.85546875" customWidth="1"/>
    <col min="11021" max="11021" width="24.85546875" customWidth="1"/>
    <col min="11022" max="11022" width="9.85546875" bestFit="1" customWidth="1"/>
    <col min="11032" max="11032" width="10" bestFit="1" customWidth="1"/>
    <col min="11265" max="11265" width="4.140625" customWidth="1"/>
    <col min="11266" max="11266" width="19.85546875" customWidth="1"/>
    <col min="11267" max="11267" width="10.85546875" customWidth="1"/>
    <col min="11268" max="11268" width="11.85546875" customWidth="1"/>
    <col min="11269" max="11269" width="9.85546875" customWidth="1"/>
    <col min="11270" max="11270" width="11.85546875" customWidth="1"/>
    <col min="11271" max="11271" width="10.85546875" customWidth="1"/>
    <col min="11272" max="11272" width="11.42578125" customWidth="1"/>
    <col min="11273" max="11273" width="9.85546875" customWidth="1"/>
    <col min="11274" max="11274" width="9.5703125" customWidth="1"/>
    <col min="11275" max="11275" width="11.140625" customWidth="1"/>
    <col min="11276" max="11276" width="10.85546875" customWidth="1"/>
    <col min="11277" max="11277" width="24.85546875" customWidth="1"/>
    <col min="11278" max="11278" width="9.85546875" bestFit="1" customWidth="1"/>
    <col min="11288" max="11288" width="10" bestFit="1" customWidth="1"/>
    <col min="11521" max="11521" width="4.140625" customWidth="1"/>
    <col min="11522" max="11522" width="19.85546875" customWidth="1"/>
    <col min="11523" max="11523" width="10.85546875" customWidth="1"/>
    <col min="11524" max="11524" width="11.85546875" customWidth="1"/>
    <col min="11525" max="11525" width="9.85546875" customWidth="1"/>
    <col min="11526" max="11526" width="11.85546875" customWidth="1"/>
    <col min="11527" max="11527" width="10.85546875" customWidth="1"/>
    <col min="11528" max="11528" width="11.42578125" customWidth="1"/>
    <col min="11529" max="11529" width="9.85546875" customWidth="1"/>
    <col min="11530" max="11530" width="9.5703125" customWidth="1"/>
    <col min="11531" max="11531" width="11.140625" customWidth="1"/>
    <col min="11532" max="11532" width="10.85546875" customWidth="1"/>
    <col min="11533" max="11533" width="24.85546875" customWidth="1"/>
    <col min="11534" max="11534" width="9.85546875" bestFit="1" customWidth="1"/>
    <col min="11544" max="11544" width="10" bestFit="1" customWidth="1"/>
    <col min="11777" max="11777" width="4.140625" customWidth="1"/>
    <col min="11778" max="11778" width="19.85546875" customWidth="1"/>
    <col min="11779" max="11779" width="10.85546875" customWidth="1"/>
    <col min="11780" max="11780" width="11.85546875" customWidth="1"/>
    <col min="11781" max="11781" width="9.85546875" customWidth="1"/>
    <col min="11782" max="11782" width="11.85546875" customWidth="1"/>
    <col min="11783" max="11783" width="10.85546875" customWidth="1"/>
    <col min="11784" max="11784" width="11.42578125" customWidth="1"/>
    <col min="11785" max="11785" width="9.85546875" customWidth="1"/>
    <col min="11786" max="11786" width="9.5703125" customWidth="1"/>
    <col min="11787" max="11787" width="11.140625" customWidth="1"/>
    <col min="11788" max="11788" width="10.85546875" customWidth="1"/>
    <col min="11789" max="11789" width="24.85546875" customWidth="1"/>
    <col min="11790" max="11790" width="9.85546875" bestFit="1" customWidth="1"/>
    <col min="11800" max="11800" width="10" bestFit="1" customWidth="1"/>
    <col min="12033" max="12033" width="4.140625" customWidth="1"/>
    <col min="12034" max="12034" width="19.85546875" customWidth="1"/>
    <col min="12035" max="12035" width="10.85546875" customWidth="1"/>
    <col min="12036" max="12036" width="11.85546875" customWidth="1"/>
    <col min="12037" max="12037" width="9.85546875" customWidth="1"/>
    <col min="12038" max="12038" width="11.85546875" customWidth="1"/>
    <col min="12039" max="12039" width="10.85546875" customWidth="1"/>
    <col min="12040" max="12040" width="11.42578125" customWidth="1"/>
    <col min="12041" max="12041" width="9.85546875" customWidth="1"/>
    <col min="12042" max="12042" width="9.5703125" customWidth="1"/>
    <col min="12043" max="12043" width="11.140625" customWidth="1"/>
    <col min="12044" max="12044" width="10.85546875" customWidth="1"/>
    <col min="12045" max="12045" width="24.85546875" customWidth="1"/>
    <col min="12046" max="12046" width="9.85546875" bestFit="1" customWidth="1"/>
    <col min="12056" max="12056" width="10" bestFit="1" customWidth="1"/>
    <col min="12289" max="12289" width="4.140625" customWidth="1"/>
    <col min="12290" max="12290" width="19.85546875" customWidth="1"/>
    <col min="12291" max="12291" width="10.85546875" customWidth="1"/>
    <col min="12292" max="12292" width="11.85546875" customWidth="1"/>
    <col min="12293" max="12293" width="9.85546875" customWidth="1"/>
    <col min="12294" max="12294" width="11.85546875" customWidth="1"/>
    <col min="12295" max="12295" width="10.85546875" customWidth="1"/>
    <col min="12296" max="12296" width="11.42578125" customWidth="1"/>
    <col min="12297" max="12297" width="9.85546875" customWidth="1"/>
    <col min="12298" max="12298" width="9.5703125" customWidth="1"/>
    <col min="12299" max="12299" width="11.140625" customWidth="1"/>
    <col min="12300" max="12300" width="10.85546875" customWidth="1"/>
    <col min="12301" max="12301" width="24.85546875" customWidth="1"/>
    <col min="12302" max="12302" width="9.85546875" bestFit="1" customWidth="1"/>
    <col min="12312" max="12312" width="10" bestFit="1" customWidth="1"/>
    <col min="12545" max="12545" width="4.140625" customWidth="1"/>
    <col min="12546" max="12546" width="19.85546875" customWidth="1"/>
    <col min="12547" max="12547" width="10.85546875" customWidth="1"/>
    <col min="12548" max="12548" width="11.85546875" customWidth="1"/>
    <col min="12549" max="12549" width="9.85546875" customWidth="1"/>
    <col min="12550" max="12550" width="11.85546875" customWidth="1"/>
    <col min="12551" max="12551" width="10.85546875" customWidth="1"/>
    <col min="12552" max="12552" width="11.42578125" customWidth="1"/>
    <col min="12553" max="12553" width="9.85546875" customWidth="1"/>
    <col min="12554" max="12554" width="9.5703125" customWidth="1"/>
    <col min="12555" max="12555" width="11.140625" customWidth="1"/>
    <col min="12556" max="12556" width="10.85546875" customWidth="1"/>
    <col min="12557" max="12557" width="24.85546875" customWidth="1"/>
    <col min="12558" max="12558" width="9.85546875" bestFit="1" customWidth="1"/>
    <col min="12568" max="12568" width="10" bestFit="1" customWidth="1"/>
    <col min="12801" max="12801" width="4.140625" customWidth="1"/>
    <col min="12802" max="12802" width="19.85546875" customWidth="1"/>
    <col min="12803" max="12803" width="10.85546875" customWidth="1"/>
    <col min="12804" max="12804" width="11.85546875" customWidth="1"/>
    <col min="12805" max="12805" width="9.85546875" customWidth="1"/>
    <col min="12806" max="12806" width="11.85546875" customWidth="1"/>
    <col min="12807" max="12807" width="10.85546875" customWidth="1"/>
    <col min="12808" max="12808" width="11.42578125" customWidth="1"/>
    <col min="12809" max="12809" width="9.85546875" customWidth="1"/>
    <col min="12810" max="12810" width="9.5703125" customWidth="1"/>
    <col min="12811" max="12811" width="11.140625" customWidth="1"/>
    <col min="12812" max="12812" width="10.85546875" customWidth="1"/>
    <col min="12813" max="12813" width="24.85546875" customWidth="1"/>
    <col min="12814" max="12814" width="9.85546875" bestFit="1" customWidth="1"/>
    <col min="12824" max="12824" width="10" bestFit="1" customWidth="1"/>
    <col min="13057" max="13057" width="4.140625" customWidth="1"/>
    <col min="13058" max="13058" width="19.85546875" customWidth="1"/>
    <col min="13059" max="13059" width="10.85546875" customWidth="1"/>
    <col min="13060" max="13060" width="11.85546875" customWidth="1"/>
    <col min="13061" max="13061" width="9.85546875" customWidth="1"/>
    <col min="13062" max="13062" width="11.85546875" customWidth="1"/>
    <col min="13063" max="13063" width="10.85546875" customWidth="1"/>
    <col min="13064" max="13064" width="11.42578125" customWidth="1"/>
    <col min="13065" max="13065" width="9.85546875" customWidth="1"/>
    <col min="13066" max="13066" width="9.5703125" customWidth="1"/>
    <col min="13067" max="13067" width="11.140625" customWidth="1"/>
    <col min="13068" max="13068" width="10.85546875" customWidth="1"/>
    <col min="13069" max="13069" width="24.85546875" customWidth="1"/>
    <col min="13070" max="13070" width="9.85546875" bestFit="1" customWidth="1"/>
    <col min="13080" max="13080" width="10" bestFit="1" customWidth="1"/>
    <col min="13313" max="13313" width="4.140625" customWidth="1"/>
    <col min="13314" max="13314" width="19.85546875" customWidth="1"/>
    <col min="13315" max="13315" width="10.85546875" customWidth="1"/>
    <col min="13316" max="13316" width="11.85546875" customWidth="1"/>
    <col min="13317" max="13317" width="9.85546875" customWidth="1"/>
    <col min="13318" max="13318" width="11.85546875" customWidth="1"/>
    <col min="13319" max="13319" width="10.85546875" customWidth="1"/>
    <col min="13320" max="13320" width="11.42578125" customWidth="1"/>
    <col min="13321" max="13321" width="9.85546875" customWidth="1"/>
    <col min="13322" max="13322" width="9.5703125" customWidth="1"/>
    <col min="13323" max="13323" width="11.140625" customWidth="1"/>
    <col min="13324" max="13324" width="10.85546875" customWidth="1"/>
    <col min="13325" max="13325" width="24.85546875" customWidth="1"/>
    <col min="13326" max="13326" width="9.85546875" bestFit="1" customWidth="1"/>
    <col min="13336" max="13336" width="10" bestFit="1" customWidth="1"/>
    <col min="13569" max="13569" width="4.140625" customWidth="1"/>
    <col min="13570" max="13570" width="19.85546875" customWidth="1"/>
    <col min="13571" max="13571" width="10.85546875" customWidth="1"/>
    <col min="13572" max="13572" width="11.85546875" customWidth="1"/>
    <col min="13573" max="13573" width="9.85546875" customWidth="1"/>
    <col min="13574" max="13574" width="11.85546875" customWidth="1"/>
    <col min="13575" max="13575" width="10.85546875" customWidth="1"/>
    <col min="13576" max="13576" width="11.42578125" customWidth="1"/>
    <col min="13577" max="13577" width="9.85546875" customWidth="1"/>
    <col min="13578" max="13578" width="9.5703125" customWidth="1"/>
    <col min="13579" max="13579" width="11.140625" customWidth="1"/>
    <col min="13580" max="13580" width="10.85546875" customWidth="1"/>
    <col min="13581" max="13581" width="24.85546875" customWidth="1"/>
    <col min="13582" max="13582" width="9.85546875" bestFit="1" customWidth="1"/>
    <col min="13592" max="13592" width="10" bestFit="1" customWidth="1"/>
    <col min="13825" max="13825" width="4.140625" customWidth="1"/>
    <col min="13826" max="13826" width="19.85546875" customWidth="1"/>
    <col min="13827" max="13827" width="10.85546875" customWidth="1"/>
    <col min="13828" max="13828" width="11.85546875" customWidth="1"/>
    <col min="13829" max="13829" width="9.85546875" customWidth="1"/>
    <col min="13830" max="13830" width="11.85546875" customWidth="1"/>
    <col min="13831" max="13831" width="10.85546875" customWidth="1"/>
    <col min="13832" max="13832" width="11.42578125" customWidth="1"/>
    <col min="13833" max="13833" width="9.85546875" customWidth="1"/>
    <col min="13834" max="13834" width="9.5703125" customWidth="1"/>
    <col min="13835" max="13835" width="11.140625" customWidth="1"/>
    <col min="13836" max="13836" width="10.85546875" customWidth="1"/>
    <col min="13837" max="13837" width="24.85546875" customWidth="1"/>
    <col min="13838" max="13838" width="9.85546875" bestFit="1" customWidth="1"/>
    <col min="13848" max="13848" width="10" bestFit="1" customWidth="1"/>
    <col min="14081" max="14081" width="4.140625" customWidth="1"/>
    <col min="14082" max="14082" width="19.85546875" customWidth="1"/>
    <col min="14083" max="14083" width="10.85546875" customWidth="1"/>
    <col min="14084" max="14084" width="11.85546875" customWidth="1"/>
    <col min="14085" max="14085" width="9.85546875" customWidth="1"/>
    <col min="14086" max="14086" width="11.85546875" customWidth="1"/>
    <col min="14087" max="14087" width="10.85546875" customWidth="1"/>
    <col min="14088" max="14088" width="11.42578125" customWidth="1"/>
    <col min="14089" max="14089" width="9.85546875" customWidth="1"/>
    <col min="14090" max="14090" width="9.5703125" customWidth="1"/>
    <col min="14091" max="14091" width="11.140625" customWidth="1"/>
    <col min="14092" max="14092" width="10.85546875" customWidth="1"/>
    <col min="14093" max="14093" width="24.85546875" customWidth="1"/>
    <col min="14094" max="14094" width="9.85546875" bestFit="1" customWidth="1"/>
    <col min="14104" max="14104" width="10" bestFit="1" customWidth="1"/>
    <col min="14337" max="14337" width="4.140625" customWidth="1"/>
    <col min="14338" max="14338" width="19.85546875" customWidth="1"/>
    <col min="14339" max="14339" width="10.85546875" customWidth="1"/>
    <col min="14340" max="14340" width="11.85546875" customWidth="1"/>
    <col min="14341" max="14341" width="9.85546875" customWidth="1"/>
    <col min="14342" max="14342" width="11.85546875" customWidth="1"/>
    <col min="14343" max="14343" width="10.85546875" customWidth="1"/>
    <col min="14344" max="14344" width="11.42578125" customWidth="1"/>
    <col min="14345" max="14345" width="9.85546875" customWidth="1"/>
    <col min="14346" max="14346" width="9.5703125" customWidth="1"/>
    <col min="14347" max="14347" width="11.140625" customWidth="1"/>
    <col min="14348" max="14348" width="10.85546875" customWidth="1"/>
    <col min="14349" max="14349" width="24.85546875" customWidth="1"/>
    <col min="14350" max="14350" width="9.85546875" bestFit="1" customWidth="1"/>
    <col min="14360" max="14360" width="10" bestFit="1" customWidth="1"/>
    <col min="14593" max="14593" width="4.140625" customWidth="1"/>
    <col min="14594" max="14594" width="19.85546875" customWidth="1"/>
    <col min="14595" max="14595" width="10.85546875" customWidth="1"/>
    <col min="14596" max="14596" width="11.85546875" customWidth="1"/>
    <col min="14597" max="14597" width="9.85546875" customWidth="1"/>
    <col min="14598" max="14598" width="11.85546875" customWidth="1"/>
    <col min="14599" max="14599" width="10.85546875" customWidth="1"/>
    <col min="14600" max="14600" width="11.42578125" customWidth="1"/>
    <col min="14601" max="14601" width="9.85546875" customWidth="1"/>
    <col min="14602" max="14602" width="9.5703125" customWidth="1"/>
    <col min="14603" max="14603" width="11.140625" customWidth="1"/>
    <col min="14604" max="14604" width="10.85546875" customWidth="1"/>
    <col min="14605" max="14605" width="24.85546875" customWidth="1"/>
    <col min="14606" max="14606" width="9.85546875" bestFit="1" customWidth="1"/>
    <col min="14616" max="14616" width="10" bestFit="1" customWidth="1"/>
    <col min="14849" max="14849" width="4.140625" customWidth="1"/>
    <col min="14850" max="14850" width="19.85546875" customWidth="1"/>
    <col min="14851" max="14851" width="10.85546875" customWidth="1"/>
    <col min="14852" max="14852" width="11.85546875" customWidth="1"/>
    <col min="14853" max="14853" width="9.85546875" customWidth="1"/>
    <col min="14854" max="14854" width="11.85546875" customWidth="1"/>
    <col min="14855" max="14855" width="10.85546875" customWidth="1"/>
    <col min="14856" max="14856" width="11.42578125" customWidth="1"/>
    <col min="14857" max="14857" width="9.85546875" customWidth="1"/>
    <col min="14858" max="14858" width="9.5703125" customWidth="1"/>
    <col min="14859" max="14859" width="11.140625" customWidth="1"/>
    <col min="14860" max="14860" width="10.85546875" customWidth="1"/>
    <col min="14861" max="14861" width="24.85546875" customWidth="1"/>
    <col min="14862" max="14862" width="9.85546875" bestFit="1" customWidth="1"/>
    <col min="14872" max="14872" width="10" bestFit="1" customWidth="1"/>
    <col min="15105" max="15105" width="4.140625" customWidth="1"/>
    <col min="15106" max="15106" width="19.85546875" customWidth="1"/>
    <col min="15107" max="15107" width="10.85546875" customWidth="1"/>
    <col min="15108" max="15108" width="11.85546875" customWidth="1"/>
    <col min="15109" max="15109" width="9.85546875" customWidth="1"/>
    <col min="15110" max="15110" width="11.85546875" customWidth="1"/>
    <col min="15111" max="15111" width="10.85546875" customWidth="1"/>
    <col min="15112" max="15112" width="11.42578125" customWidth="1"/>
    <col min="15113" max="15113" width="9.85546875" customWidth="1"/>
    <col min="15114" max="15114" width="9.5703125" customWidth="1"/>
    <col min="15115" max="15115" width="11.140625" customWidth="1"/>
    <col min="15116" max="15116" width="10.85546875" customWidth="1"/>
    <col min="15117" max="15117" width="24.85546875" customWidth="1"/>
    <col min="15118" max="15118" width="9.85546875" bestFit="1" customWidth="1"/>
    <col min="15128" max="15128" width="10" bestFit="1" customWidth="1"/>
    <col min="15361" max="15361" width="4.140625" customWidth="1"/>
    <col min="15362" max="15362" width="19.85546875" customWidth="1"/>
    <col min="15363" max="15363" width="10.85546875" customWidth="1"/>
    <col min="15364" max="15364" width="11.85546875" customWidth="1"/>
    <col min="15365" max="15365" width="9.85546875" customWidth="1"/>
    <col min="15366" max="15366" width="11.85546875" customWidth="1"/>
    <col min="15367" max="15367" width="10.85546875" customWidth="1"/>
    <col min="15368" max="15368" width="11.42578125" customWidth="1"/>
    <col min="15369" max="15369" width="9.85546875" customWidth="1"/>
    <col min="15370" max="15370" width="9.5703125" customWidth="1"/>
    <col min="15371" max="15371" width="11.140625" customWidth="1"/>
    <col min="15372" max="15372" width="10.85546875" customWidth="1"/>
    <col min="15373" max="15373" width="24.85546875" customWidth="1"/>
    <col min="15374" max="15374" width="9.85546875" bestFit="1" customWidth="1"/>
    <col min="15384" max="15384" width="10" bestFit="1" customWidth="1"/>
    <col min="15617" max="15617" width="4.140625" customWidth="1"/>
    <col min="15618" max="15618" width="19.85546875" customWidth="1"/>
    <col min="15619" max="15619" width="10.85546875" customWidth="1"/>
    <col min="15620" max="15620" width="11.85546875" customWidth="1"/>
    <col min="15621" max="15621" width="9.85546875" customWidth="1"/>
    <col min="15622" max="15622" width="11.85546875" customWidth="1"/>
    <col min="15623" max="15623" width="10.85546875" customWidth="1"/>
    <col min="15624" max="15624" width="11.42578125" customWidth="1"/>
    <col min="15625" max="15625" width="9.85546875" customWidth="1"/>
    <col min="15626" max="15626" width="9.5703125" customWidth="1"/>
    <col min="15627" max="15627" width="11.140625" customWidth="1"/>
    <col min="15628" max="15628" width="10.85546875" customWidth="1"/>
    <col min="15629" max="15629" width="24.85546875" customWidth="1"/>
    <col min="15630" max="15630" width="9.85546875" bestFit="1" customWidth="1"/>
    <col min="15640" max="15640" width="10" bestFit="1" customWidth="1"/>
    <col min="15873" max="15873" width="4.140625" customWidth="1"/>
    <col min="15874" max="15874" width="19.85546875" customWidth="1"/>
    <col min="15875" max="15875" width="10.85546875" customWidth="1"/>
    <col min="15876" max="15876" width="11.85546875" customWidth="1"/>
    <col min="15877" max="15877" width="9.85546875" customWidth="1"/>
    <col min="15878" max="15878" width="11.85546875" customWidth="1"/>
    <col min="15879" max="15879" width="10.85546875" customWidth="1"/>
    <col min="15880" max="15880" width="11.42578125" customWidth="1"/>
    <col min="15881" max="15881" width="9.85546875" customWidth="1"/>
    <col min="15882" max="15882" width="9.5703125" customWidth="1"/>
    <col min="15883" max="15883" width="11.140625" customWidth="1"/>
    <col min="15884" max="15884" width="10.85546875" customWidth="1"/>
    <col min="15885" max="15885" width="24.85546875" customWidth="1"/>
    <col min="15886" max="15886" width="9.85546875" bestFit="1" customWidth="1"/>
    <col min="15896" max="15896" width="10" bestFit="1" customWidth="1"/>
    <col min="16129" max="16129" width="4.140625" customWidth="1"/>
    <col min="16130" max="16130" width="19.85546875" customWidth="1"/>
    <col min="16131" max="16131" width="10.85546875" customWidth="1"/>
    <col min="16132" max="16132" width="11.85546875" customWidth="1"/>
    <col min="16133" max="16133" width="9.85546875" customWidth="1"/>
    <col min="16134" max="16134" width="11.85546875" customWidth="1"/>
    <col min="16135" max="16135" width="10.85546875" customWidth="1"/>
    <col min="16136" max="16136" width="11.42578125" customWidth="1"/>
    <col min="16137" max="16137" width="9.85546875" customWidth="1"/>
    <col min="16138" max="16138" width="9.5703125" customWidth="1"/>
    <col min="16139" max="16139" width="11.140625" customWidth="1"/>
    <col min="16140" max="16140" width="10.85546875" customWidth="1"/>
    <col min="16141" max="16141" width="24.85546875" customWidth="1"/>
    <col min="16142" max="16142" width="9.85546875" bestFit="1" customWidth="1"/>
    <col min="16152" max="16152" width="10" bestFit="1" customWidth="1"/>
  </cols>
  <sheetData>
    <row r="1" spans="1:23" s="23" customFormat="1" ht="12.75">
      <c r="E1" s="478" t="s">
        <v>407</v>
      </c>
      <c r="F1" s="478"/>
      <c r="G1" s="478"/>
      <c r="H1" s="478"/>
      <c r="I1" s="478"/>
      <c r="J1" s="478"/>
      <c r="K1" s="478"/>
      <c r="L1" s="478"/>
    </row>
    <row r="2" spans="1:23" s="23" customFormat="1" ht="12.75">
      <c r="E2" s="323"/>
      <c r="F2" s="323"/>
      <c r="G2" s="323"/>
      <c r="H2" s="478" t="s">
        <v>361</v>
      </c>
      <c r="I2" s="478"/>
      <c r="J2" s="478"/>
      <c r="K2" s="478"/>
      <c r="L2" s="478"/>
    </row>
    <row r="3" spans="1:23" s="23" customFormat="1" ht="12.75">
      <c r="E3" s="323"/>
      <c r="F3" s="323"/>
      <c r="G3" s="323"/>
      <c r="H3" s="478" t="s">
        <v>652</v>
      </c>
      <c r="I3" s="478"/>
      <c r="J3" s="478"/>
      <c r="K3" s="478"/>
      <c r="L3" s="478"/>
    </row>
    <row r="4" spans="1:23" s="23" customFormat="1" ht="12.75">
      <c r="F4" s="478" t="s">
        <v>628</v>
      </c>
      <c r="G4" s="478"/>
      <c r="H4" s="478"/>
      <c r="I4" s="478"/>
      <c r="J4" s="478"/>
      <c r="K4" s="478"/>
      <c r="L4" s="478"/>
    </row>
    <row r="5" spans="1:23" s="23" customFormat="1" ht="12.75">
      <c r="F5" s="422" t="s">
        <v>666</v>
      </c>
      <c r="G5" s="422"/>
      <c r="H5" s="422"/>
      <c r="I5" s="422"/>
      <c r="J5" s="422"/>
      <c r="K5" s="422"/>
      <c r="L5" s="422"/>
    </row>
    <row r="6" spans="1:23" s="23" customFormat="1" ht="12.75">
      <c r="A6" s="513" t="s">
        <v>408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</row>
    <row r="7" spans="1:23" s="23" customFormat="1" ht="12.75">
      <c r="A7" s="513" t="s">
        <v>629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</row>
    <row r="8" spans="1:23" s="23" customFormat="1" ht="12.75">
      <c r="A8" s="513" t="s">
        <v>409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</row>
    <row r="9" spans="1:23" s="23" customFormat="1" ht="12.75"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</row>
    <row r="10" spans="1:23" s="23" customFormat="1" ht="17.25" customHeight="1">
      <c r="A10" s="519" t="s">
        <v>251</v>
      </c>
      <c r="B10" s="520" t="s">
        <v>410</v>
      </c>
      <c r="C10" s="428" t="s">
        <v>579</v>
      </c>
      <c r="D10" s="476">
        <v>111</v>
      </c>
      <c r="E10" s="476"/>
      <c r="F10" s="472" t="s">
        <v>411</v>
      </c>
      <c r="G10" s="324">
        <v>119</v>
      </c>
      <c r="H10" s="223">
        <v>244</v>
      </c>
      <c r="I10" s="476">
        <v>244</v>
      </c>
      <c r="J10" s="476"/>
      <c r="K10" s="429" t="s">
        <v>580</v>
      </c>
      <c r="L10" s="429" t="s">
        <v>581</v>
      </c>
    </row>
    <row r="11" spans="1:23" s="23" customFormat="1" ht="18" customHeight="1">
      <c r="A11" s="519"/>
      <c r="B11" s="520"/>
      <c r="C11" s="521"/>
      <c r="D11" s="522" t="s">
        <v>412</v>
      </c>
      <c r="E11" s="523"/>
      <c r="F11" s="472"/>
      <c r="G11" s="517" t="s">
        <v>630</v>
      </c>
      <c r="H11" s="514" t="s">
        <v>631</v>
      </c>
      <c r="I11" s="516" t="s">
        <v>632</v>
      </c>
      <c r="J11" s="516" t="s">
        <v>633</v>
      </c>
      <c r="K11" s="429"/>
      <c r="L11" s="429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s="23" customFormat="1" ht="87" customHeight="1" thickBot="1">
      <c r="A12" s="519"/>
      <c r="B12" s="520"/>
      <c r="C12" s="521"/>
      <c r="D12" s="330" t="s">
        <v>413</v>
      </c>
      <c r="E12" s="330" t="s">
        <v>414</v>
      </c>
      <c r="F12" s="472"/>
      <c r="G12" s="518"/>
      <c r="H12" s="515"/>
      <c r="I12" s="516"/>
      <c r="J12" s="516"/>
      <c r="K12" s="429"/>
      <c r="L12" s="429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</row>
    <row r="13" spans="1:23" s="23" customFormat="1" ht="13.5" thickTop="1">
      <c r="A13" s="111">
        <v>1</v>
      </c>
      <c r="B13" s="104" t="str">
        <f>'[1]учительство  '!B5</f>
        <v>Алак СОШ МКУ лицей</v>
      </c>
      <c r="C13" s="50">
        <f t="shared" ref="C13:C43" si="0">SUM(F13:J13)</f>
        <v>19676903.552322298</v>
      </c>
      <c r="D13" s="50">
        <f>'[1]учительство  '!AJ5</f>
        <v>11887007.200000001</v>
      </c>
      <c r="E13" s="50">
        <f>[1]Школы!AK10</f>
        <v>2703174</v>
      </c>
      <c r="F13" s="50">
        <f t="shared" ref="F13:F43" si="1">SUM(D13:E13)</f>
        <v>14590181.200000001</v>
      </c>
      <c r="G13" s="50">
        <f>'[1]учительство  '!AK5+[1]Школы!AO10</f>
        <v>4406234.7224000003</v>
      </c>
      <c r="H13" s="224">
        <f>[1]Школы!AY10</f>
        <v>281949.36</v>
      </c>
      <c r="I13" s="50">
        <f>[1]Школы!BK10</f>
        <v>164376.579973416</v>
      </c>
      <c r="J13" s="50">
        <f>[1]Школы!BO10</f>
        <v>234161.68994888401</v>
      </c>
      <c r="K13" s="50">
        <f>C13</f>
        <v>19676903.552322298</v>
      </c>
      <c r="L13" s="50">
        <f>K13</f>
        <v>19676903.552322298</v>
      </c>
      <c r="M13" s="121"/>
      <c r="N13" s="236"/>
      <c r="O13" s="226"/>
      <c r="P13" s="226"/>
      <c r="Q13" s="226"/>
      <c r="R13" s="121"/>
      <c r="S13" s="121"/>
      <c r="T13" s="121"/>
      <c r="U13" s="121"/>
      <c r="V13" s="121"/>
      <c r="W13" s="121"/>
    </row>
    <row r="14" spans="1:23" s="23" customFormat="1" ht="12.75">
      <c r="A14" s="227">
        <v>2</v>
      </c>
      <c r="B14" s="104" t="str">
        <f>'[1]учительство  '!B6</f>
        <v>Анди СОШ №1 МКУ</v>
      </c>
      <c r="C14" s="50">
        <f t="shared" si="0"/>
        <v>19910896.785960075</v>
      </c>
      <c r="D14" s="50">
        <f>'[1]учительство  '!AJ6</f>
        <v>12295482.6</v>
      </c>
      <c r="E14" s="50">
        <f>[1]Школы!AK11</f>
        <v>2452716</v>
      </c>
      <c r="F14" s="50">
        <f t="shared" si="1"/>
        <v>14748198.6</v>
      </c>
      <c r="G14" s="50">
        <f>'[1]учительство  '!AK6+[1]Школы!AO11</f>
        <v>4453955.9771999996</v>
      </c>
      <c r="H14" s="224">
        <f>[1]Школы!AY11</f>
        <v>281949.36</v>
      </c>
      <c r="I14" s="50">
        <f>[1]Школы!BK11</f>
        <v>176030.143478994</v>
      </c>
      <c r="J14" s="50">
        <f>[1]Школы!BO11</f>
        <v>250762.70528108103</v>
      </c>
      <c r="K14" s="50">
        <f t="shared" ref="K14:K43" si="2">C14</f>
        <v>19910896.785960075</v>
      </c>
      <c r="L14" s="50">
        <f t="shared" ref="L14:L43" si="3">K14</f>
        <v>19910896.785960075</v>
      </c>
      <c r="M14" s="121"/>
      <c r="N14" s="236"/>
      <c r="O14" s="226"/>
      <c r="P14" s="226"/>
      <c r="Q14" s="226"/>
      <c r="R14" s="121"/>
      <c r="S14" s="121"/>
      <c r="T14" s="121"/>
      <c r="U14" s="121"/>
      <c r="V14" s="121"/>
      <c r="W14" s="121"/>
    </row>
    <row r="15" spans="1:23" s="23" customFormat="1" ht="12.75">
      <c r="A15" s="111">
        <v>3</v>
      </c>
      <c r="B15" s="104" t="str">
        <f>'[1]учительство  '!B7</f>
        <v>Анди СОШ №2 МКУ</v>
      </c>
      <c r="C15" s="50">
        <f t="shared" si="0"/>
        <v>18914203.033656802</v>
      </c>
      <c r="D15" s="50">
        <f>'[1]учительство  '!AJ7</f>
        <v>11612101.233333334</v>
      </c>
      <c r="E15" s="50">
        <f>[1]Школы!AK12</f>
        <v>2358048</v>
      </c>
      <c r="F15" s="50">
        <f t="shared" si="1"/>
        <v>13970149.233333334</v>
      </c>
      <c r="G15" s="50">
        <f>'[1]учительство  '!AK7+[1]Школы!AO12</f>
        <v>4218985.0684666671</v>
      </c>
      <c r="H15" s="224">
        <f>[1]Школы!AY12</f>
        <v>296788.8</v>
      </c>
      <c r="I15" s="50">
        <f>[1]Школы!BK12</f>
        <v>176643.48892665599</v>
      </c>
      <c r="J15" s="50">
        <f>[1]Школы!BO12</f>
        <v>251636.44293014403</v>
      </c>
      <c r="K15" s="50">
        <f t="shared" si="2"/>
        <v>18914203.033656802</v>
      </c>
      <c r="L15" s="50">
        <f t="shared" si="3"/>
        <v>18914203.033656802</v>
      </c>
      <c r="M15" s="121"/>
      <c r="N15" s="236"/>
      <c r="O15" s="226"/>
      <c r="P15" s="226"/>
      <c r="Q15" s="226"/>
      <c r="R15" s="121"/>
      <c r="S15" s="121"/>
      <c r="T15" s="121"/>
      <c r="U15" s="121"/>
      <c r="V15" s="121"/>
      <c r="W15" s="121"/>
    </row>
    <row r="16" spans="1:23" s="23" customFormat="1" ht="12.75">
      <c r="A16" s="227">
        <v>4</v>
      </c>
      <c r="B16" s="104" t="str">
        <f>'[1]учительство  '!B8</f>
        <v>Ансалта СОШ МКУ</v>
      </c>
      <c r="C16" s="50">
        <f t="shared" si="0"/>
        <v>20433579.703465328</v>
      </c>
      <c r="D16" s="410">
        <f>'[1]учительство  '!AJ8</f>
        <v>12179041.333333334</v>
      </c>
      <c r="E16" s="50">
        <f>[1]Школы!AK13</f>
        <v>2822220</v>
      </c>
      <c r="F16" s="50">
        <f t="shared" si="1"/>
        <v>15001261.333333334</v>
      </c>
      <c r="G16" s="50">
        <f>'[1]учительство  '!AK8+[1]Школы!AO13</f>
        <v>4530380.922666667</v>
      </c>
      <c r="H16" s="224">
        <f>[1]Школы!AY13</f>
        <v>341307.12</v>
      </c>
      <c r="I16" s="50">
        <f>[1]Школы!BK13</f>
        <v>231231.23376857399</v>
      </c>
      <c r="J16" s="50">
        <f>[1]Школы!BO13</f>
        <v>329399.09369675099</v>
      </c>
      <c r="K16" s="50">
        <f t="shared" si="2"/>
        <v>20433579.703465328</v>
      </c>
      <c r="L16" s="50">
        <f t="shared" si="3"/>
        <v>20433579.703465328</v>
      </c>
      <c r="M16" s="121"/>
      <c r="N16" s="236"/>
      <c r="O16" s="226"/>
      <c r="P16" s="226"/>
      <c r="Q16" s="226"/>
      <c r="R16" s="121"/>
      <c r="S16" s="121"/>
      <c r="T16" s="121"/>
      <c r="U16" s="121"/>
      <c r="V16" s="121"/>
      <c r="W16" s="121"/>
    </row>
    <row r="17" spans="1:23" s="23" customFormat="1" ht="12.75">
      <c r="A17" s="111">
        <v>5</v>
      </c>
      <c r="B17" s="104" t="str">
        <f>'[1]учительство  '!B9</f>
        <v>Ашали ООШ МКУ</v>
      </c>
      <c r="C17" s="50">
        <f t="shared" si="0"/>
        <v>8880084.0080362484</v>
      </c>
      <c r="D17" s="50">
        <f>'[1]учительство  '!AJ9</f>
        <v>5470316.5999999996</v>
      </c>
      <c r="E17" s="50">
        <f>[1]Школы!AK14</f>
        <v>1190340</v>
      </c>
      <c r="F17" s="50">
        <f t="shared" si="1"/>
        <v>6660656.5999999996</v>
      </c>
      <c r="G17" s="50">
        <f>'[1]учительство  '!AK9+[1]Школы!AO14</f>
        <v>2011518.2932</v>
      </c>
      <c r="H17" s="224">
        <f>[1]Школы!AY14</f>
        <v>133554.95999999996</v>
      </c>
      <c r="I17" s="50">
        <f>[1]Школы!BK14</f>
        <v>30667.272383099997</v>
      </c>
      <c r="J17" s="50">
        <f>[1]Школы!BO14</f>
        <v>43686.882453149999</v>
      </c>
      <c r="K17" s="50">
        <f t="shared" si="2"/>
        <v>8880084.0080362484</v>
      </c>
      <c r="L17" s="50">
        <f t="shared" si="3"/>
        <v>8880084.0080362484</v>
      </c>
      <c r="M17" s="121"/>
      <c r="N17" s="236"/>
      <c r="O17" s="226"/>
      <c r="P17" s="226"/>
      <c r="Q17" s="226"/>
      <c r="R17" s="121"/>
      <c r="S17" s="121"/>
      <c r="T17" s="121"/>
      <c r="U17" s="121"/>
      <c r="V17" s="121"/>
      <c r="W17" s="121"/>
    </row>
    <row r="18" spans="1:23" s="23" customFormat="1" ht="12.75">
      <c r="A18" s="227">
        <v>6</v>
      </c>
      <c r="B18" s="104" t="str">
        <f>'[1]учительство  '!B10</f>
        <v>БСШ №1 МКУ</v>
      </c>
      <c r="C18" s="50">
        <f t="shared" si="0"/>
        <v>26451308.400490448</v>
      </c>
      <c r="D18" s="50">
        <f>'[1]учительство  '!AJ10</f>
        <v>16305658.666666668</v>
      </c>
      <c r="E18" s="50">
        <f>[1]Школы!AK15</f>
        <v>3072120</v>
      </c>
      <c r="F18" s="50">
        <f t="shared" si="1"/>
        <v>19377778.666666668</v>
      </c>
      <c r="G18" s="50">
        <f>'[1]учительство  '!AK10+[1]Школы!AO15</f>
        <v>5852089.157333334</v>
      </c>
      <c r="H18" s="224">
        <f>[1]Школы!AY15</f>
        <v>445183.19999999995</v>
      </c>
      <c r="I18" s="50">
        <f>[1]Школы!BK15</f>
        <v>320166.323679564</v>
      </c>
      <c r="J18" s="50">
        <f>[1]Школы!BO15</f>
        <v>456091.052810886</v>
      </c>
      <c r="K18" s="50">
        <f t="shared" si="2"/>
        <v>26451308.400490448</v>
      </c>
      <c r="L18" s="50">
        <f t="shared" si="3"/>
        <v>26451308.400490448</v>
      </c>
      <c r="M18" s="121"/>
      <c r="N18" s="236"/>
      <c r="O18" s="226"/>
      <c r="P18" s="226"/>
      <c r="Q18" s="226"/>
      <c r="R18" s="121"/>
      <c r="S18" s="121"/>
      <c r="T18" s="121"/>
      <c r="U18" s="121"/>
      <c r="V18" s="121"/>
      <c r="W18" s="121"/>
    </row>
    <row r="19" spans="1:23" s="23" customFormat="1" ht="12.75">
      <c r="A19" s="111">
        <v>7</v>
      </c>
      <c r="B19" s="104" t="str">
        <f>'[1]учительство  '!B11</f>
        <v>БСШ №2 МКУ</v>
      </c>
      <c r="C19" s="50">
        <f t="shared" si="0"/>
        <v>22140022.196236078</v>
      </c>
      <c r="D19" s="50">
        <f>'[1]учительство  '!AJ11</f>
        <v>13853780.666666668</v>
      </c>
      <c r="E19" s="50">
        <f>[1]Школы!AK16</f>
        <v>2332572</v>
      </c>
      <c r="F19" s="50">
        <f t="shared" si="1"/>
        <v>16186352.666666668</v>
      </c>
      <c r="G19" s="50">
        <f>'[1]учительство  '!AK11+[1]Школы!AO16</f>
        <v>4888278.5053333342</v>
      </c>
      <c r="H19" s="224">
        <f>[1]Школы!AY16</f>
        <v>400664.88</v>
      </c>
      <c r="I19" s="50">
        <f>[1]Школы!BK16</f>
        <v>274165.41510491399</v>
      </c>
      <c r="J19" s="50">
        <f>[1]Школы!BO16</f>
        <v>390560.729131161</v>
      </c>
      <c r="K19" s="50">
        <f t="shared" si="2"/>
        <v>22140022.196236078</v>
      </c>
      <c r="L19" s="50">
        <f t="shared" si="3"/>
        <v>22140022.196236078</v>
      </c>
      <c r="M19" s="121"/>
      <c r="N19" s="236"/>
      <c r="O19" s="226"/>
      <c r="P19" s="226"/>
      <c r="Q19" s="226"/>
      <c r="R19" s="121"/>
      <c r="S19" s="121"/>
      <c r="T19" s="121"/>
      <c r="U19" s="121"/>
      <c r="V19" s="121"/>
      <c r="W19" s="121"/>
    </row>
    <row r="20" spans="1:23" s="23" customFormat="1" ht="12.75">
      <c r="A20" s="227">
        <v>8</v>
      </c>
      <c r="B20" s="104" t="str">
        <f>'[1]учительство  '!B12</f>
        <v>БСШ №3 МКУ</v>
      </c>
      <c r="C20" s="50">
        <f t="shared" si="0"/>
        <v>11617527.918056348</v>
      </c>
      <c r="D20" s="50">
        <f>'[1]учительство  '!AJ12</f>
        <v>6951952.666666666</v>
      </c>
      <c r="E20" s="50">
        <f>[1]Школы!AK17</f>
        <v>1633116</v>
      </c>
      <c r="F20" s="50">
        <f t="shared" si="1"/>
        <v>8585068.666666666</v>
      </c>
      <c r="G20" s="50">
        <f>'[1]учительство  '!AK12+[1]Школы!AO17</f>
        <v>2592690.7373333331</v>
      </c>
      <c r="H20" s="224">
        <f>[1]Школы!AY17</f>
        <v>192912.71999999997</v>
      </c>
      <c r="I20" s="50">
        <f>[1]Школы!BK17</f>
        <v>101815.344311892</v>
      </c>
      <c r="J20" s="50">
        <f>[1]Школы!BO17</f>
        <v>145040.44974445802</v>
      </c>
      <c r="K20" s="50">
        <f t="shared" si="2"/>
        <v>11617527.918056348</v>
      </c>
      <c r="L20" s="50">
        <f t="shared" si="3"/>
        <v>11617527.918056348</v>
      </c>
      <c r="M20" s="121"/>
      <c r="N20" s="236"/>
      <c r="O20" s="226"/>
      <c r="P20" s="226"/>
      <c r="Q20" s="226"/>
      <c r="R20" s="121"/>
      <c r="S20" s="121"/>
      <c r="T20" s="121"/>
      <c r="U20" s="121"/>
      <c r="V20" s="121"/>
      <c r="W20" s="121"/>
    </row>
    <row r="21" spans="1:23" s="23" customFormat="1" ht="12.75">
      <c r="A21" s="111">
        <v>9</v>
      </c>
      <c r="B21" s="104" t="str">
        <f>'[1]учительство  '!B13</f>
        <v>Гагатли СОШ МКУ</v>
      </c>
      <c r="C21" s="50">
        <f t="shared" si="0"/>
        <v>18357991.252843708</v>
      </c>
      <c r="D21" s="50">
        <f>'[1]учительство  '!AJ13</f>
        <v>11731650.633333335</v>
      </c>
      <c r="E21" s="50">
        <f>[1]Школы!AK18</f>
        <v>1806732</v>
      </c>
      <c r="F21" s="50">
        <f t="shared" si="1"/>
        <v>13538382.633333335</v>
      </c>
      <c r="G21" s="50">
        <f>'[1]учительство  '!AK13+[1]Школы!AO18</f>
        <v>4088591.5552666672</v>
      </c>
      <c r="H21" s="224">
        <f>[1]Школы!AY18</f>
        <v>296788.8</v>
      </c>
      <c r="I21" s="50">
        <f>[1]Школы!BK18</f>
        <v>179096.870717304</v>
      </c>
      <c r="J21" s="50">
        <f>[1]Школы!BO18</f>
        <v>255131.39352639602</v>
      </c>
      <c r="K21" s="50">
        <f t="shared" si="2"/>
        <v>18357991.252843708</v>
      </c>
      <c r="L21" s="50">
        <f t="shared" si="3"/>
        <v>18357991.252843708</v>
      </c>
      <c r="M21" s="121"/>
      <c r="N21" s="236"/>
      <c r="O21" s="226"/>
      <c r="P21" s="226"/>
      <c r="Q21" s="226"/>
      <c r="R21" s="121"/>
      <c r="S21" s="121"/>
      <c r="T21" s="121"/>
      <c r="U21" s="121"/>
      <c r="V21" s="121"/>
      <c r="W21" s="121"/>
    </row>
    <row r="22" spans="1:23" s="23" customFormat="1" ht="12.75">
      <c r="A22" s="227">
        <v>10</v>
      </c>
      <c r="B22" s="104" t="str">
        <f>'[1]учительство  '!B14</f>
        <v>Годобери СОШ МКУ</v>
      </c>
      <c r="C22" s="50">
        <f t="shared" si="0"/>
        <v>23589351.465637598</v>
      </c>
      <c r="D22" s="50">
        <f>'[1]учительство  '!AJ14</f>
        <v>14219134.366666669</v>
      </c>
      <c r="E22" s="50">
        <f>[1]Школы!AK19</f>
        <v>3138576</v>
      </c>
      <c r="F22" s="50">
        <f t="shared" si="1"/>
        <v>17357710.366666667</v>
      </c>
      <c r="G22" s="50">
        <f>'[1]учительство  '!AK14+[1]Школы!AO19</f>
        <v>5242028.5307333339</v>
      </c>
      <c r="H22" s="224">
        <f>[1]Школы!AY19</f>
        <v>370985.99999999994</v>
      </c>
      <c r="I22" s="50">
        <f>[1]Школы!BK19</f>
        <v>255151.70622739199</v>
      </c>
      <c r="J22" s="50">
        <f>[1]Школы!BO19</f>
        <v>363474.86201020802</v>
      </c>
      <c r="K22" s="50">
        <f t="shared" si="2"/>
        <v>23589351.465637598</v>
      </c>
      <c r="L22" s="50">
        <f t="shared" si="3"/>
        <v>23589351.465637598</v>
      </c>
      <c r="M22" s="121"/>
      <c r="N22" s="236"/>
      <c r="O22" s="226"/>
      <c r="P22" s="226"/>
      <c r="Q22" s="226"/>
      <c r="R22" s="121"/>
      <c r="S22" s="121"/>
      <c r="T22" s="121"/>
      <c r="U22" s="121"/>
      <c r="V22" s="121"/>
      <c r="W22" s="121"/>
    </row>
    <row r="23" spans="1:23" s="23" customFormat="1" ht="12.75">
      <c r="A23" s="111">
        <v>11</v>
      </c>
      <c r="B23" s="104" t="str">
        <f>'[1]учительство  '!B15</f>
        <v>Зило СОШ МКУ</v>
      </c>
      <c r="C23" s="50">
        <f t="shared" si="0"/>
        <v>11161429.808351098</v>
      </c>
      <c r="D23" s="50">
        <f>'[1]учительство  '!AJ15</f>
        <v>6705983.4999999991</v>
      </c>
      <c r="E23" s="50">
        <f>[1]Школы!AK20</f>
        <v>1654368</v>
      </c>
      <c r="F23" s="50">
        <f t="shared" si="1"/>
        <v>8360351.4999999991</v>
      </c>
      <c r="G23" s="50">
        <f>'[1]учительство  '!AK15+[1]Школы!AO20</f>
        <v>2524826.1529999995</v>
      </c>
      <c r="H23" s="224">
        <f>[1]Школы!AY20</f>
        <v>163233.84</v>
      </c>
      <c r="I23" s="50">
        <f>[1]Школы!BK20</f>
        <v>46614.254022312001</v>
      </c>
      <c r="J23" s="50">
        <f>[1]Школы!BO20</f>
        <v>66404.061328787997</v>
      </c>
      <c r="K23" s="50">
        <f t="shared" si="2"/>
        <v>11161429.808351098</v>
      </c>
      <c r="L23" s="50">
        <f t="shared" si="3"/>
        <v>11161429.808351098</v>
      </c>
      <c r="M23" s="121"/>
      <c r="N23" s="236"/>
      <c r="O23" s="226"/>
      <c r="P23" s="226"/>
      <c r="Q23" s="226"/>
      <c r="R23" s="121"/>
      <c r="S23" s="121"/>
      <c r="T23" s="121"/>
      <c r="U23" s="121"/>
      <c r="V23" s="121"/>
      <c r="W23" s="121"/>
    </row>
    <row r="24" spans="1:23" s="23" customFormat="1" ht="12.75">
      <c r="A24" s="227">
        <v>12</v>
      </c>
      <c r="B24" s="104" t="str">
        <f>'[1]учительство  '!B16</f>
        <v>Кванхидатли ООШ МКУ</v>
      </c>
      <c r="C24" s="50">
        <f t="shared" si="0"/>
        <v>7467930.7493526246</v>
      </c>
      <c r="D24" s="50">
        <f>'[1]учительство  '!AJ16</f>
        <v>4564821.666666667</v>
      </c>
      <c r="E24" s="50">
        <f>[1]Школы!AK21</f>
        <v>1028340</v>
      </c>
      <c r="F24" s="50">
        <f t="shared" si="1"/>
        <v>5593161.666666667</v>
      </c>
      <c r="G24" s="50">
        <f>'[1]учительство  '!AK16+[1]Школы!AO21</f>
        <v>1689134.8233333335</v>
      </c>
      <c r="H24" s="224">
        <f>[1]Школы!AY21</f>
        <v>118715.51999999999</v>
      </c>
      <c r="I24" s="50">
        <f>[1]Школы!BK21</f>
        <v>27600.545144789998</v>
      </c>
      <c r="J24" s="50">
        <f>[1]Школы!BO21</f>
        <v>39318.194207835004</v>
      </c>
      <c r="K24" s="50">
        <f t="shared" si="2"/>
        <v>7467930.7493526246</v>
      </c>
      <c r="L24" s="50">
        <f t="shared" si="3"/>
        <v>7467930.7493526246</v>
      </c>
      <c r="M24" s="121"/>
      <c r="N24" s="236"/>
      <c r="O24" s="226"/>
      <c r="P24" s="226"/>
      <c r="Q24" s="226"/>
      <c r="R24" s="121"/>
      <c r="S24" s="121"/>
      <c r="T24" s="121"/>
      <c r="U24" s="121"/>
      <c r="V24" s="121"/>
      <c r="W24" s="121"/>
    </row>
    <row r="25" spans="1:23" s="23" customFormat="1" ht="12.75">
      <c r="A25" s="111">
        <v>13</v>
      </c>
      <c r="B25" s="104" t="str">
        <f>'[1]учительство  '!B17</f>
        <v>Миарсо СОШ МКУ</v>
      </c>
      <c r="C25" s="50">
        <f t="shared" si="0"/>
        <v>12560087.095862903</v>
      </c>
      <c r="D25" s="50">
        <f>'[1]учительство  '!AJ17</f>
        <v>7351195.333333334</v>
      </c>
      <c r="E25" s="50">
        <f>[1]Школы!AK22</f>
        <v>1948692</v>
      </c>
      <c r="F25" s="50">
        <f t="shared" si="1"/>
        <v>9299887.333333334</v>
      </c>
      <c r="G25" s="50">
        <f>'[1]учительство  '!AK17+[1]Школы!AO22</f>
        <v>2808565.9746666672</v>
      </c>
      <c r="H25" s="224">
        <f>[1]Школы!AY22</f>
        <v>207752.16</v>
      </c>
      <c r="I25" s="50">
        <f>[1]Школы!BK22</f>
        <v>100588.65341656799</v>
      </c>
      <c r="J25" s="50">
        <f>[1]Школы!BO22</f>
        <v>143292.97444633199</v>
      </c>
      <c r="K25" s="50">
        <f t="shared" si="2"/>
        <v>12560087.095862903</v>
      </c>
      <c r="L25" s="50">
        <f t="shared" si="3"/>
        <v>12560087.095862903</v>
      </c>
      <c r="M25" s="121"/>
      <c r="N25" s="236"/>
      <c r="O25" s="226"/>
      <c r="P25" s="226"/>
      <c r="Q25" s="226"/>
      <c r="R25" s="121"/>
      <c r="S25" s="121"/>
      <c r="T25" s="121"/>
      <c r="U25" s="121"/>
      <c r="V25" s="121"/>
      <c r="W25" s="121"/>
    </row>
    <row r="26" spans="1:23" s="23" customFormat="1" ht="12.75">
      <c r="A26" s="227">
        <v>14</v>
      </c>
      <c r="B26" s="104" t="str">
        <f>'[1]учительство  '!B18</f>
        <v>Муни СОШ МКУ</v>
      </c>
      <c r="C26" s="50">
        <f t="shared" si="0"/>
        <v>18934728.077530824</v>
      </c>
      <c r="D26" s="50">
        <f>'[1]учительство  '!AJ18</f>
        <v>11590800.666666666</v>
      </c>
      <c r="E26" s="50">
        <f>[1]Школы!AK23</f>
        <v>2282112</v>
      </c>
      <c r="F26" s="50">
        <f t="shared" si="1"/>
        <v>13872912.666666666</v>
      </c>
      <c r="G26" s="50">
        <f>'[1]учительство  '!AK18+[1]Школы!AO23</f>
        <v>4189619.6253333334</v>
      </c>
      <c r="H26" s="224">
        <f>[1]Школы!AY23</f>
        <v>341307.12</v>
      </c>
      <c r="I26" s="50">
        <f>[1]Школы!BK23</f>
        <v>218964.324815334</v>
      </c>
      <c r="J26" s="50">
        <f>[1]Школы!BO23</f>
        <v>311924.34071549104</v>
      </c>
      <c r="K26" s="50">
        <f t="shared" si="2"/>
        <v>18934728.077530824</v>
      </c>
      <c r="L26" s="50">
        <f t="shared" si="3"/>
        <v>18934728.077530824</v>
      </c>
      <c r="M26" s="121"/>
      <c r="N26" s="236"/>
      <c r="O26" s="226"/>
      <c r="P26" s="226"/>
      <c r="Q26" s="226"/>
      <c r="R26" s="121"/>
      <c r="S26" s="121"/>
      <c r="T26" s="121"/>
      <c r="U26" s="121"/>
      <c r="V26" s="121"/>
      <c r="W26" s="121"/>
    </row>
    <row r="27" spans="1:23" s="23" customFormat="1" ht="12.75">
      <c r="A27" s="111">
        <v>15</v>
      </c>
      <c r="B27" s="104" t="str">
        <f>'[1]учительство  '!B19</f>
        <v>Ортоколо СОШ МКУ</v>
      </c>
      <c r="C27" s="50">
        <f t="shared" si="0"/>
        <v>9793306.9126397502</v>
      </c>
      <c r="D27" s="50">
        <f>'[1]учительство  '!AJ19</f>
        <v>5669542.666666666</v>
      </c>
      <c r="E27" s="50">
        <f>[1]Школы!AK24</f>
        <v>1601190</v>
      </c>
      <c r="F27" s="50">
        <f t="shared" si="1"/>
        <v>7270732.666666666</v>
      </c>
      <c r="G27" s="50">
        <f>'[1]учительство  '!AK19+[1]Школы!AO24</f>
        <v>2195761.2653333331</v>
      </c>
      <c r="H27" s="224">
        <f>[1]Школы!AY24</f>
        <v>163233.84</v>
      </c>
      <c r="I27" s="50">
        <f>[1]Школы!BK24</f>
        <v>67467.999242819991</v>
      </c>
      <c r="J27" s="50">
        <f>[1]Школы!BO24</f>
        <v>96111.141396930005</v>
      </c>
      <c r="K27" s="50">
        <f t="shared" si="2"/>
        <v>9793306.9126397502</v>
      </c>
      <c r="L27" s="50">
        <f t="shared" si="3"/>
        <v>9793306.9126397502</v>
      </c>
      <c r="M27" s="121"/>
      <c r="N27" s="236"/>
      <c r="O27" s="226"/>
      <c r="P27" s="226"/>
      <c r="Q27" s="226"/>
      <c r="R27" s="121"/>
      <c r="S27" s="121"/>
      <c r="T27" s="121"/>
      <c r="U27" s="121"/>
      <c r="V27" s="121"/>
      <c r="W27" s="121"/>
    </row>
    <row r="28" spans="1:23" s="23" customFormat="1" ht="12.75">
      <c r="A28" s="227">
        <v>16</v>
      </c>
      <c r="B28" s="104" t="str">
        <f>'[1]учительство  '!B20</f>
        <v>Рахата СОШ МКУ</v>
      </c>
      <c r="C28" s="50">
        <f t="shared" si="0"/>
        <v>18790221.256368596</v>
      </c>
      <c r="D28" s="50">
        <f>'[1]учительство  '!AJ20</f>
        <v>11734570</v>
      </c>
      <c r="E28" s="50">
        <f>[1]Школы!AK25</f>
        <v>1994256</v>
      </c>
      <c r="F28" s="50">
        <f t="shared" si="1"/>
        <v>13728826</v>
      </c>
      <c r="G28" s="50">
        <f>'[1]учительство  '!AK20+[1]Школы!AO25</f>
        <v>4146105.452</v>
      </c>
      <c r="H28" s="224">
        <f>[1]Школы!AY25</f>
        <v>356146.55999999994</v>
      </c>
      <c r="I28" s="50">
        <f>[1]Школы!BK25</f>
        <v>230617.888320912</v>
      </c>
      <c r="J28" s="50">
        <f>[1]Школы!BO25</f>
        <v>328525.35604768799</v>
      </c>
      <c r="K28" s="50">
        <f t="shared" si="2"/>
        <v>18790221.256368596</v>
      </c>
      <c r="L28" s="50">
        <f t="shared" si="3"/>
        <v>18790221.256368596</v>
      </c>
      <c r="M28" s="121"/>
      <c r="N28" s="236"/>
      <c r="O28" s="226"/>
      <c r="P28" s="226"/>
      <c r="Q28" s="226"/>
      <c r="R28" s="121"/>
      <c r="S28" s="228" t="s">
        <v>2</v>
      </c>
      <c r="T28" s="121"/>
      <c r="U28" s="121"/>
      <c r="V28" s="121"/>
      <c r="W28" s="121"/>
    </row>
    <row r="29" spans="1:23" s="23" customFormat="1" ht="12.75">
      <c r="A29" s="111">
        <v>17</v>
      </c>
      <c r="B29" s="104" t="str">
        <f>'[1]учительство  '!B21</f>
        <v>Риквани СОШ МКУ</v>
      </c>
      <c r="C29" s="50">
        <f t="shared" si="0"/>
        <v>9257348.6251133252</v>
      </c>
      <c r="D29" s="50">
        <f>'[1]учительство  '!AJ21</f>
        <v>5213987.3000000007</v>
      </c>
      <c r="E29" s="50">
        <f>[1]Школы!AK26</f>
        <v>1728432</v>
      </c>
      <c r="F29" s="50">
        <f t="shared" si="1"/>
        <v>6942419.3000000007</v>
      </c>
      <c r="G29" s="50">
        <f>'[1]учительство  '!AK21+[1]Школы!AO26</f>
        <v>2096610.6285999999</v>
      </c>
      <c r="H29" s="224">
        <f>[1]Школы!AY26</f>
        <v>133554.95999999996</v>
      </c>
      <c r="I29" s="50">
        <f>[1]Школы!BK26</f>
        <v>34960.690516734001</v>
      </c>
      <c r="J29" s="50">
        <f>[1]Школы!BO26</f>
        <v>49803.045996591005</v>
      </c>
      <c r="K29" s="50">
        <f t="shared" si="2"/>
        <v>9257348.6251133252</v>
      </c>
      <c r="L29" s="50">
        <f t="shared" si="3"/>
        <v>9257348.6251133252</v>
      </c>
      <c r="M29" s="121"/>
      <c r="N29" s="236"/>
      <c r="O29" s="226"/>
      <c r="P29" s="226"/>
      <c r="Q29" s="226"/>
      <c r="R29" s="121"/>
      <c r="S29" s="121"/>
      <c r="T29" s="121"/>
      <c r="U29" s="121"/>
      <c r="V29" s="121"/>
      <c r="W29" s="121"/>
    </row>
    <row r="30" spans="1:23" s="23" customFormat="1" ht="12.75">
      <c r="A30" s="227">
        <v>18</v>
      </c>
      <c r="B30" s="104" t="str">
        <f>'[1]учительство  '!B22</f>
        <v>Тандо СОШ МКУ</v>
      </c>
      <c r="C30" s="50">
        <f t="shared" si="0"/>
        <v>7385973.5809002249</v>
      </c>
      <c r="D30" s="50">
        <f>'[1]учительство  '!AJ22</f>
        <v>4304400.666666667</v>
      </c>
      <c r="E30" s="50">
        <f>[1]Школы!AK27</f>
        <v>1196142</v>
      </c>
      <c r="F30" s="50">
        <f t="shared" si="1"/>
        <v>5500542.666666667</v>
      </c>
      <c r="G30" s="50">
        <f>'[1]учительство  '!AK22+[1]Школы!AO27</f>
        <v>1661163.8853333332</v>
      </c>
      <c r="H30" s="224">
        <f>[1]Школы!AY27</f>
        <v>133554.95999999996</v>
      </c>
      <c r="I30" s="50">
        <f>[1]Школы!BK27</f>
        <v>37414.072307381997</v>
      </c>
      <c r="J30" s="50">
        <f>[1]Школы!BO27</f>
        <v>53297.996592843003</v>
      </c>
      <c r="K30" s="50">
        <f t="shared" si="2"/>
        <v>7385973.5809002249</v>
      </c>
      <c r="L30" s="50">
        <f t="shared" si="3"/>
        <v>7385973.5809002249</v>
      </c>
      <c r="M30" s="121"/>
      <c r="N30" s="236"/>
      <c r="O30" s="226"/>
      <c r="P30" s="226"/>
      <c r="Q30" s="226"/>
      <c r="R30" s="121"/>
      <c r="S30" s="121"/>
      <c r="T30" s="121"/>
      <c r="U30" s="121"/>
      <c r="V30" s="121"/>
      <c r="W30" s="121"/>
    </row>
    <row r="31" spans="1:23" s="23" customFormat="1" ht="12.75">
      <c r="A31" s="111">
        <v>19</v>
      </c>
      <c r="B31" s="104" t="str">
        <f>'[1]учительство  '!B23</f>
        <v>Тасута ООШ МКУ</v>
      </c>
      <c r="C31" s="50">
        <f t="shared" si="0"/>
        <v>8540873.4120493513</v>
      </c>
      <c r="D31" s="50">
        <f>'[1]учительство  '!AJ23</f>
        <v>5698104.7999999998</v>
      </c>
      <c r="E31" s="50">
        <f>[1]Школы!AK28</f>
        <v>706590</v>
      </c>
      <c r="F31" s="50">
        <f t="shared" si="1"/>
        <v>6404694.7999999998</v>
      </c>
      <c r="G31" s="50">
        <f>'[1]учительство  '!AK23+[1]Школы!AO28</f>
        <v>1934217.8295999998</v>
      </c>
      <c r="H31" s="224">
        <f>[1]Школы!AY28</f>
        <v>133554.95999999996</v>
      </c>
      <c r="I31" s="50">
        <f>[1]Школы!BK28</f>
        <v>28213.890592452</v>
      </c>
      <c r="J31" s="50">
        <f>[1]Школы!BO28</f>
        <v>40191.931856898002</v>
      </c>
      <c r="K31" s="50">
        <f t="shared" si="2"/>
        <v>8540873.4120493513</v>
      </c>
      <c r="L31" s="50">
        <f t="shared" si="3"/>
        <v>8540873.4120493513</v>
      </c>
      <c r="M31" s="121"/>
      <c r="N31" s="236"/>
      <c r="O31" s="226"/>
      <c r="P31" s="226"/>
      <c r="Q31" s="226"/>
      <c r="R31" s="121"/>
      <c r="S31" s="121"/>
      <c r="T31" s="121"/>
      <c r="U31" s="121"/>
      <c r="V31" s="121"/>
      <c r="W31" s="121"/>
    </row>
    <row r="32" spans="1:23" s="23" customFormat="1" ht="12.75">
      <c r="A32" s="227">
        <v>20</v>
      </c>
      <c r="B32" s="104" t="str">
        <f>'[1]учительство  '!B24</f>
        <v>Тлох СОШ МКУ</v>
      </c>
      <c r="C32" s="50">
        <f t="shared" si="0"/>
        <v>22691774.413914673</v>
      </c>
      <c r="D32" s="50">
        <f>'[1]учительство  '!AJ24</f>
        <v>14035176</v>
      </c>
      <c r="E32" s="50">
        <f>[1]Школы!AK29</f>
        <v>2625156</v>
      </c>
      <c r="F32" s="50">
        <f t="shared" si="1"/>
        <v>16660332</v>
      </c>
      <c r="G32" s="50">
        <f>'[1]учительство  '!AK24+[1]Школы!AO29</f>
        <v>5031420.2639999995</v>
      </c>
      <c r="H32" s="224">
        <f>[1]Школы!AY29</f>
        <v>370985.99999999994</v>
      </c>
      <c r="I32" s="50">
        <f>[1]Школы!BK29</f>
        <v>259445.12436102598</v>
      </c>
      <c r="J32" s="50">
        <f>[1]Школы!BO29</f>
        <v>369591.025553649</v>
      </c>
      <c r="K32" s="50">
        <f t="shared" si="2"/>
        <v>22691774.413914673</v>
      </c>
      <c r="L32" s="50">
        <f t="shared" si="3"/>
        <v>22691774.413914673</v>
      </c>
      <c r="M32" s="121"/>
      <c r="N32" s="236"/>
      <c r="O32" s="226"/>
      <c r="P32" s="226"/>
      <c r="Q32" s="226"/>
      <c r="R32" s="121"/>
      <c r="S32" s="121"/>
      <c r="T32" s="121"/>
      <c r="U32" s="121"/>
      <c r="V32" s="121"/>
      <c r="W32" s="121"/>
    </row>
    <row r="33" spans="1:23" s="23" customFormat="1" ht="12.75">
      <c r="A33" s="111">
        <v>21</v>
      </c>
      <c r="B33" s="104" t="str">
        <f>'[1]учительство  '!B25</f>
        <v>Хелетури СОШ МКУ</v>
      </c>
      <c r="C33" s="50">
        <f t="shared" si="0"/>
        <v>9861555.6996166017</v>
      </c>
      <c r="D33" s="50">
        <f>'[1]учительство  '!AJ25</f>
        <v>5904744.7666666675</v>
      </c>
      <c r="E33" s="50">
        <f>[1]Школы!AK30</f>
        <v>1491480</v>
      </c>
      <c r="F33" s="50">
        <f t="shared" si="1"/>
        <v>7396224.7666666675</v>
      </c>
      <c r="G33" s="50">
        <f>'[1]учительство  '!AK25+[1]Школы!AO30</f>
        <v>2233659.8795333337</v>
      </c>
      <c r="H33" s="224">
        <f>[1]Школы!AY30</f>
        <v>148394.4</v>
      </c>
      <c r="I33" s="50">
        <f>[1]Школы!BK30</f>
        <v>34347.345069071998</v>
      </c>
      <c r="J33" s="50">
        <f>[1]Школы!BO30</f>
        <v>48929.308347528</v>
      </c>
      <c r="K33" s="50">
        <f t="shared" si="2"/>
        <v>9861555.6996166017</v>
      </c>
      <c r="L33" s="50">
        <f t="shared" si="3"/>
        <v>9861555.6996166017</v>
      </c>
      <c r="M33" s="121"/>
      <c r="N33" s="236"/>
      <c r="O33" s="226"/>
      <c r="P33" s="226"/>
      <c r="Q33" s="226"/>
      <c r="R33" s="121"/>
      <c r="S33" s="121"/>
      <c r="T33" s="121"/>
      <c r="U33" s="121"/>
      <c r="V33" s="121"/>
      <c r="W33" s="121"/>
    </row>
    <row r="34" spans="1:23" s="23" customFormat="1" ht="12.75">
      <c r="A34" s="227">
        <v>22</v>
      </c>
      <c r="B34" s="104" t="str">
        <f>'[1]учительство  '!B26</f>
        <v>Чанко СОШ МКУ</v>
      </c>
      <c r="C34" s="50">
        <f t="shared" si="0"/>
        <v>10993977.645660926</v>
      </c>
      <c r="D34" s="50">
        <f>'[1]учительство  '!AJ26</f>
        <v>7242130.4666666677</v>
      </c>
      <c r="E34" s="50">
        <f>[1]Школы!AK31</f>
        <v>993036</v>
      </c>
      <c r="F34" s="50">
        <f t="shared" si="1"/>
        <v>8235166.4666666677</v>
      </c>
      <c r="G34" s="50">
        <f>'[1]учительство  '!AK26+[1]Школы!AO31</f>
        <v>2487020.2729333336</v>
      </c>
      <c r="H34" s="224">
        <f>[1]Школы!AY31</f>
        <v>163233.84</v>
      </c>
      <c r="I34" s="50">
        <f>[1]Школы!BK31</f>
        <v>44774.217679326001</v>
      </c>
      <c r="J34" s="50">
        <f>[1]Школы!BO31</f>
        <v>63782.848381599004</v>
      </c>
      <c r="K34" s="50">
        <f t="shared" si="2"/>
        <v>10993977.645660926</v>
      </c>
      <c r="L34" s="50">
        <f t="shared" si="3"/>
        <v>10993977.645660926</v>
      </c>
      <c r="M34" s="121"/>
      <c r="N34" s="236"/>
      <c r="O34" s="226"/>
      <c r="P34" s="226"/>
      <c r="Q34" s="226"/>
      <c r="R34" s="121"/>
      <c r="S34" s="121"/>
      <c r="T34" s="121"/>
      <c r="U34" s="121"/>
      <c r="V34" s="121"/>
      <c r="W34" s="121"/>
    </row>
    <row r="35" spans="1:23" s="23" customFormat="1" ht="12.75">
      <c r="A35" s="111">
        <v>23</v>
      </c>
      <c r="B35" s="104" t="str">
        <f>'[1]учительство  '!B27</f>
        <v>Шодрода СОШ МКУ</v>
      </c>
      <c r="C35" s="50">
        <f t="shared" si="0"/>
        <v>9207698.4600609262</v>
      </c>
      <c r="D35" s="50">
        <f>'[1]учительство  '!AJ27</f>
        <v>5701229.666666667</v>
      </c>
      <c r="E35" s="50">
        <f>[1]Школы!AK32</f>
        <v>1173384</v>
      </c>
      <c r="F35" s="50">
        <f t="shared" si="1"/>
        <v>6874613.666666667</v>
      </c>
      <c r="G35" s="50">
        <f>'[1]учительство  '!AK27+[1]Школы!AO32</f>
        <v>2076133.3273333334</v>
      </c>
      <c r="H35" s="224">
        <f>[1]Школы!AY32</f>
        <v>148394.4</v>
      </c>
      <c r="I35" s="50">
        <f>[1]Школы!BK32</f>
        <v>44774.217679326001</v>
      </c>
      <c r="J35" s="50">
        <f>[1]Школы!BO32</f>
        <v>63782.848381599004</v>
      </c>
      <c r="K35" s="50">
        <f t="shared" si="2"/>
        <v>9207698.4600609262</v>
      </c>
      <c r="L35" s="50">
        <f t="shared" si="3"/>
        <v>9207698.4600609262</v>
      </c>
      <c r="M35" s="121"/>
      <c r="N35" s="236"/>
      <c r="O35" s="226"/>
      <c r="P35" s="226"/>
      <c r="Q35" s="226"/>
      <c r="R35" s="121"/>
      <c r="S35" s="121"/>
      <c r="T35" s="121"/>
      <c r="U35" s="121"/>
      <c r="V35" s="121"/>
      <c r="W35" s="121"/>
    </row>
    <row r="36" spans="1:23" s="23" customFormat="1" ht="12.75">
      <c r="A36" s="227">
        <v>24</v>
      </c>
      <c r="B36" s="104" t="str">
        <f>'[1]учительство  '!B28</f>
        <v xml:space="preserve">Инхело ООШ МКУ </v>
      </c>
      <c r="C36" s="50">
        <f t="shared" si="0"/>
        <v>9023863.6547022015</v>
      </c>
      <c r="D36" s="50">
        <f>'[1]учительство  '!AJ28</f>
        <v>5285392</v>
      </c>
      <c r="E36" s="50">
        <f>[1]Школы!AK33</f>
        <v>1346400</v>
      </c>
      <c r="F36" s="50">
        <f t="shared" si="1"/>
        <v>6631792</v>
      </c>
      <c r="G36" s="50">
        <f>'[1]учительство  '!AK28+[1]Школы!AO33</f>
        <v>2002801.1840000001</v>
      </c>
      <c r="H36" s="224">
        <f>[1]Школы!AY33</f>
        <v>163233.84</v>
      </c>
      <c r="I36" s="50">
        <f>[1]Школы!BK33</f>
        <v>93228.508044624003</v>
      </c>
      <c r="J36" s="50">
        <f>[1]Школы!BO33</f>
        <v>132808.12265757599</v>
      </c>
      <c r="K36" s="50">
        <f t="shared" si="2"/>
        <v>9023863.6547022015</v>
      </c>
      <c r="L36" s="50">
        <f t="shared" si="3"/>
        <v>9023863.6547022015</v>
      </c>
      <c r="M36" s="121"/>
      <c r="N36" s="236"/>
      <c r="O36" s="226"/>
      <c r="P36" s="226"/>
      <c r="Q36" s="226"/>
      <c r="R36" s="121"/>
      <c r="S36" s="121"/>
      <c r="T36" s="121"/>
      <c r="U36" s="121"/>
      <c r="V36" s="121"/>
      <c r="W36" s="121"/>
    </row>
    <row r="37" spans="1:23" s="23" customFormat="1" ht="12.75">
      <c r="A37" s="111">
        <v>25</v>
      </c>
      <c r="B37" s="104" t="str">
        <f>'[1]учительство  '!B29</f>
        <v>Кижани ООШ МКУ</v>
      </c>
      <c r="C37" s="50">
        <f t="shared" si="0"/>
        <v>8653045.2408362478</v>
      </c>
      <c r="D37" s="50">
        <f>'[1]учительство  '!AJ29</f>
        <v>5537319.666666667</v>
      </c>
      <c r="E37" s="50">
        <f>[1]Школы!AK34</f>
        <v>948960</v>
      </c>
      <c r="F37" s="50">
        <f t="shared" si="1"/>
        <v>6486279.666666667</v>
      </c>
      <c r="G37" s="50">
        <f>'[1]учительство  '!AK29+[1]Школы!AO34</f>
        <v>1958856.4593333332</v>
      </c>
      <c r="H37" s="224">
        <f>[1]Школы!AY34</f>
        <v>133554.95999999996</v>
      </c>
      <c r="I37" s="50">
        <f>[1]Школы!BK34</f>
        <v>30667.272383099997</v>
      </c>
      <c r="J37" s="50">
        <f>[1]Школы!BO34</f>
        <v>43686.882453149999</v>
      </c>
      <c r="K37" s="50">
        <f t="shared" si="2"/>
        <v>8653045.2408362478</v>
      </c>
      <c r="L37" s="50">
        <f t="shared" si="3"/>
        <v>8653045.2408362478</v>
      </c>
      <c r="M37" s="121"/>
      <c r="N37" s="236"/>
      <c r="O37" s="226"/>
      <c r="P37" s="226"/>
      <c r="Q37" s="226"/>
      <c r="R37" s="121"/>
      <c r="S37" s="121"/>
      <c r="T37" s="121"/>
      <c r="U37" s="121"/>
      <c r="V37" s="121"/>
      <c r="W37" s="121"/>
    </row>
    <row r="38" spans="1:23" s="23" customFormat="1" ht="12.75">
      <c r="A38" s="227">
        <v>26</v>
      </c>
      <c r="B38" s="104" t="str">
        <f>'[1]учительство  '!B30</f>
        <v>Беледи НОШ МКУ</v>
      </c>
      <c r="C38" s="50">
        <f t="shared" si="0"/>
        <v>1034132.2636901751</v>
      </c>
      <c r="D38" s="50">
        <f>'[1]учительство  '!AJ30</f>
        <v>641740.53333333344</v>
      </c>
      <c r="E38" s="50">
        <f>[1]Школы!AK35</f>
        <v>137700</v>
      </c>
      <c r="F38" s="50">
        <f t="shared" si="1"/>
        <v>779440.53333333344</v>
      </c>
      <c r="G38" s="50">
        <f>'[1]учительство  '!AK30+[1]Школы!AO35</f>
        <v>235391.04106666669</v>
      </c>
      <c r="H38" s="224">
        <f>[1]Школы!AY35</f>
        <v>14839.439999999999</v>
      </c>
      <c r="I38" s="50">
        <f>[1]Школы!BK35</f>
        <v>1840.0363429859999</v>
      </c>
      <c r="J38" s="50">
        <f>[1]Школы!BO35</f>
        <v>2621.2129471890003</v>
      </c>
      <c r="K38" s="50">
        <f t="shared" si="2"/>
        <v>1034132.2636901751</v>
      </c>
      <c r="L38" s="50">
        <f t="shared" si="3"/>
        <v>1034132.2636901751</v>
      </c>
      <c r="M38" s="121"/>
      <c r="N38" s="236"/>
      <c r="O38" s="226"/>
      <c r="P38" s="226"/>
      <c r="Q38" s="226"/>
      <c r="R38" s="121"/>
      <c r="S38" s="121"/>
      <c r="T38" s="121"/>
      <c r="U38" s="121"/>
      <c r="V38" s="121"/>
      <c r="W38" s="121"/>
    </row>
    <row r="39" spans="1:23" s="23" customFormat="1" ht="12.75">
      <c r="A39" s="111">
        <v>27</v>
      </c>
      <c r="B39" s="104" t="str">
        <f>'[1]учительство  '!B31</f>
        <v>В-Алак НОШ МКУ</v>
      </c>
      <c r="C39" s="50">
        <f t="shared" si="0"/>
        <v>837752.23678689997</v>
      </c>
      <c r="D39" s="50">
        <f>'[1]учительство  '!AJ31</f>
        <v>489768.8666666667</v>
      </c>
      <c r="E39" s="50">
        <f>[1]Школы!AK36</f>
        <v>137700</v>
      </c>
      <c r="F39" s="50">
        <f t="shared" si="1"/>
        <v>627468.8666666667</v>
      </c>
      <c r="G39" s="50">
        <f>'[1]учительство  '!AK31+[1]Школы!AO36</f>
        <v>189495.59773333333</v>
      </c>
      <c r="H39" s="224">
        <f>[1]Школы!AY36</f>
        <v>14839.439999999999</v>
      </c>
      <c r="I39" s="50">
        <f>[1]Школы!BK36</f>
        <v>2453.3817906479999</v>
      </c>
      <c r="J39" s="50">
        <f>[1]Школы!BO36</f>
        <v>3494.9505962520002</v>
      </c>
      <c r="K39" s="50">
        <f t="shared" si="2"/>
        <v>837752.23678689997</v>
      </c>
      <c r="L39" s="50">
        <f t="shared" si="3"/>
        <v>837752.23678689997</v>
      </c>
      <c r="M39" s="121"/>
      <c r="N39" s="236"/>
      <c r="O39" s="226"/>
      <c r="P39" s="226"/>
      <c r="Q39" s="226"/>
      <c r="R39" s="121"/>
      <c r="S39" s="121"/>
      <c r="T39" s="121"/>
      <c r="U39" s="121"/>
      <c r="V39" s="121"/>
      <c r="W39" s="121"/>
    </row>
    <row r="40" spans="1:23" s="23" customFormat="1" ht="12.75">
      <c r="A40" s="227">
        <v>28</v>
      </c>
      <c r="B40" s="104" t="str">
        <f>'[1]учительство  '!B32</f>
        <v>Гунха НОШ МКУ</v>
      </c>
      <c r="C40" s="50">
        <f t="shared" si="0"/>
        <v>2708576.8886443255</v>
      </c>
      <c r="D40" s="50">
        <f>'[1]учительство  '!AJ32</f>
        <v>1889011.3333333335</v>
      </c>
      <c r="E40" s="50">
        <f>[1]Школы!AK37</f>
        <v>137700</v>
      </c>
      <c r="F40" s="50">
        <f t="shared" si="1"/>
        <v>2026711.3333333335</v>
      </c>
      <c r="G40" s="50">
        <f>'[1]учительство  '!AK32+[1]Школы!AO37</f>
        <v>612066.8226666667</v>
      </c>
      <c r="H40" s="224">
        <f>[1]Школы!AY37</f>
        <v>44518.319999999992</v>
      </c>
      <c r="I40" s="50">
        <f>[1]Школы!BK37</f>
        <v>10426.872610253999</v>
      </c>
      <c r="J40" s="50">
        <f>[1]Школы!BO37</f>
        <v>14853.540034071</v>
      </c>
      <c r="K40" s="50">
        <f t="shared" si="2"/>
        <v>2708576.8886443255</v>
      </c>
      <c r="L40" s="50">
        <f t="shared" si="3"/>
        <v>2708576.8886443255</v>
      </c>
      <c r="M40" s="121"/>
      <c r="N40" s="236"/>
      <c r="O40" s="226"/>
      <c r="P40" s="226"/>
      <c r="Q40" s="226"/>
      <c r="R40" s="121"/>
      <c r="S40" s="121"/>
      <c r="T40" s="121"/>
      <c r="U40" s="121"/>
      <c r="V40" s="121"/>
      <c r="W40" s="121"/>
    </row>
    <row r="41" spans="1:23" s="23" customFormat="1" ht="12.75">
      <c r="A41" s="111">
        <v>29</v>
      </c>
      <c r="B41" s="104" t="str">
        <f>'[1]учительство  '!B33</f>
        <v>Зибирхали НОШ МКУ</v>
      </c>
      <c r="C41" s="50">
        <f t="shared" si="0"/>
        <v>835667.53569017502</v>
      </c>
      <c r="D41" s="50">
        <f>'[1]учительство  '!AJ33</f>
        <v>489309.8666666667</v>
      </c>
      <c r="E41" s="50">
        <f>[1]Школы!AK38</f>
        <v>137700</v>
      </c>
      <c r="F41" s="50">
        <f t="shared" si="1"/>
        <v>627009.8666666667</v>
      </c>
      <c r="G41" s="50">
        <f>'[1]учительство  '!AK33+[1]Школы!AO38</f>
        <v>189356.97973333334</v>
      </c>
      <c r="H41" s="224">
        <f>[1]Школы!AY38</f>
        <v>14839.439999999999</v>
      </c>
      <c r="I41" s="50">
        <f>[1]Школы!BK38</f>
        <v>1840.0363429859999</v>
      </c>
      <c r="J41" s="50">
        <f>[1]Школы!BO38</f>
        <v>2621.2129471890003</v>
      </c>
      <c r="K41" s="50">
        <f t="shared" si="2"/>
        <v>835667.53569017502</v>
      </c>
      <c r="L41" s="50">
        <f t="shared" si="3"/>
        <v>835667.53569017502</v>
      </c>
      <c r="M41" s="121"/>
      <c r="N41" s="236"/>
      <c r="O41" s="226"/>
      <c r="P41" s="226"/>
      <c r="Q41" s="226"/>
      <c r="R41" s="121"/>
      <c r="S41" s="121"/>
      <c r="T41" s="121"/>
      <c r="U41" s="121"/>
      <c r="V41" s="121"/>
      <c r="W41" s="121"/>
    </row>
    <row r="42" spans="1:23" s="23" customFormat="1" ht="12.75">
      <c r="A42" s="227">
        <v>30</v>
      </c>
      <c r="B42" s="104" t="str">
        <f>'[1]учительство  '!B34</f>
        <v>Н-Алак НОШ МКУ</v>
      </c>
      <c r="C42" s="50">
        <f t="shared" si="0"/>
        <v>1184958.0211606999</v>
      </c>
      <c r="D42" s="50">
        <f>'[1]учительство  '!AJ34</f>
        <v>735905.33333333337</v>
      </c>
      <c r="E42" s="50">
        <f>[1]Школы!AK39</f>
        <v>137700</v>
      </c>
      <c r="F42" s="50">
        <f t="shared" si="1"/>
        <v>873605.33333333337</v>
      </c>
      <c r="G42" s="50">
        <f>'[1]учительство  '!AK34+[1]Школы!AO39</f>
        <v>263828.81066666666</v>
      </c>
      <c r="H42" s="224">
        <f>[1]Школы!AY39</f>
        <v>29678.879999999997</v>
      </c>
      <c r="I42" s="50">
        <f>[1]Школы!BK39</f>
        <v>7360.1453719439996</v>
      </c>
      <c r="J42" s="50">
        <f>[1]Школы!BO39</f>
        <v>10484.851788756001</v>
      </c>
      <c r="K42" s="50">
        <f t="shared" si="2"/>
        <v>1184958.0211606999</v>
      </c>
      <c r="L42" s="50">
        <f t="shared" si="3"/>
        <v>1184958.0211606999</v>
      </c>
      <c r="M42" s="121"/>
      <c r="N42" s="236"/>
      <c r="O42" s="226"/>
      <c r="P42" s="226"/>
      <c r="Q42" s="226"/>
      <c r="R42" s="121"/>
      <c r="S42" s="121"/>
      <c r="T42" s="121"/>
      <c r="U42" s="121"/>
      <c r="V42" s="121"/>
      <c r="W42" s="121"/>
    </row>
    <row r="43" spans="1:23" s="23" customFormat="1" ht="12.75">
      <c r="A43" s="111">
        <v>31</v>
      </c>
      <c r="B43" s="104" t="str">
        <f>'[1]учительство  '!B35</f>
        <v>Шиворта НОШ МКУ</v>
      </c>
      <c r="C43" s="50">
        <f t="shared" si="0"/>
        <v>1397229.5911607</v>
      </c>
      <c r="D43" s="50">
        <f>'[1]учительство  '!AJ35</f>
        <v>928544.33333333337</v>
      </c>
      <c r="E43" s="50">
        <f>[1]Школы!AK40</f>
        <v>108096</v>
      </c>
      <c r="F43" s="50">
        <f t="shared" si="1"/>
        <v>1036640.3333333334</v>
      </c>
      <c r="G43" s="50">
        <f>'[1]учительство  '!AK35+[1]Школы!AO40</f>
        <v>313065.38066666666</v>
      </c>
      <c r="H43" s="224">
        <f>[1]Школы!AY40</f>
        <v>29678.879999999997</v>
      </c>
      <c r="I43" s="50">
        <f>[1]Школы!BK40</f>
        <v>7360.1453719439996</v>
      </c>
      <c r="J43" s="50">
        <f>[1]Школы!BO40</f>
        <v>10484.851788756001</v>
      </c>
      <c r="K43" s="50">
        <f t="shared" si="2"/>
        <v>1397229.5911607</v>
      </c>
      <c r="L43" s="50">
        <f t="shared" si="3"/>
        <v>1397229.5911607</v>
      </c>
      <c r="M43" s="121" t="s">
        <v>2</v>
      </c>
      <c r="N43" s="236"/>
      <c r="O43" s="226"/>
      <c r="P43" s="226"/>
      <c r="Q43" s="226"/>
      <c r="R43" s="121"/>
      <c r="S43" s="121"/>
      <c r="T43" s="121"/>
      <c r="U43" s="121"/>
      <c r="V43" s="121"/>
      <c r="W43" s="121"/>
    </row>
    <row r="44" spans="1:23" s="23" customFormat="1" ht="12.75">
      <c r="A44" s="111"/>
      <c r="B44" s="229" t="s">
        <v>415</v>
      </c>
      <c r="C44" s="39">
        <f>SUM(C13:C43)</f>
        <v>372293999.48679829</v>
      </c>
      <c r="D44" s="39">
        <f t="shared" ref="D44:L44" si="4">SUM(D13:D43)</f>
        <v>228219805.40000007</v>
      </c>
      <c r="E44" s="39">
        <f t="shared" si="4"/>
        <v>47024748</v>
      </c>
      <c r="F44" s="39">
        <f t="shared" si="4"/>
        <v>275244553.40000004</v>
      </c>
      <c r="G44" s="39">
        <f t="shared" si="4"/>
        <v>83123855.126799986</v>
      </c>
      <c r="H44" s="88">
        <f t="shared" si="4"/>
        <v>6069330.9600000018</v>
      </c>
      <c r="I44" s="39">
        <f t="shared" si="4"/>
        <v>3240303.9999983464</v>
      </c>
      <c r="J44" s="39">
        <f t="shared" si="4"/>
        <v>4615955.9999998305</v>
      </c>
      <c r="K44" s="39">
        <f t="shared" si="4"/>
        <v>372293999.48679829</v>
      </c>
      <c r="L44" s="39">
        <f t="shared" si="4"/>
        <v>372293999.48679829</v>
      </c>
      <c r="M44" s="121"/>
      <c r="N44" s="226"/>
      <c r="O44" s="235"/>
      <c r="P44" s="226"/>
      <c r="Q44" s="235"/>
      <c r="R44" s="121"/>
      <c r="S44" s="121"/>
      <c r="T44" s="121"/>
      <c r="U44" s="121"/>
      <c r="V44" s="121"/>
      <c r="W44" s="121"/>
    </row>
    <row r="45" spans="1:23" s="23" customFormat="1" ht="12.75">
      <c r="A45" s="227">
        <v>32</v>
      </c>
      <c r="B45" s="104" t="str">
        <f>'[1]ясли сады'!B5</f>
        <v>Алак д/с "Ромашка"</v>
      </c>
      <c r="C45" s="50">
        <f t="shared" ref="C45:C59" si="5">SUM(F45:J45)</f>
        <v>2987707.0534982732</v>
      </c>
      <c r="D45" s="50">
        <f>SUM('[1]ясли сады'!AD5,'[1]ясли сады'!AM5,'[1]ясли сады'!AT5)</f>
        <v>2146671.6</v>
      </c>
      <c r="E45" s="50">
        <f>'[1]ясли сады'!AQ5</f>
        <v>114750</v>
      </c>
      <c r="F45" s="50">
        <f t="shared" ref="F45:F59" si="6">SUM(D45:E45)</f>
        <v>2261421.6</v>
      </c>
      <c r="G45" s="50">
        <f>F45*30.2/100</f>
        <v>682949.3232000001</v>
      </c>
      <c r="H45" s="224">
        <f>'[1]ясли сады'!CF5</f>
        <v>0</v>
      </c>
      <c r="I45" s="50">
        <f>'[1]ясли сады'!CR5</f>
        <v>16066.130298272999</v>
      </c>
      <c r="J45" s="50">
        <f>'[1]ясли сады'!CV5</f>
        <v>27270</v>
      </c>
      <c r="K45" s="50">
        <f>C45</f>
        <v>2987707.0534982732</v>
      </c>
      <c r="L45" s="50">
        <f>K45</f>
        <v>2987707.0534982732</v>
      </c>
      <c r="M45" s="121"/>
      <c r="N45" s="226"/>
      <c r="O45" s="226"/>
      <c r="P45" s="225"/>
      <c r="Q45" s="226"/>
      <c r="R45" s="121"/>
      <c r="S45" s="121"/>
      <c r="T45" s="121"/>
      <c r="U45" s="121"/>
      <c r="V45" s="121"/>
      <c r="W45" s="121"/>
    </row>
    <row r="46" spans="1:23" s="23" customFormat="1" ht="12.75">
      <c r="A46" s="111">
        <v>33</v>
      </c>
      <c r="B46" s="104" t="str">
        <f>'[1]ясли сады'!B6</f>
        <v>Анди д/с "Светлячок"</v>
      </c>
      <c r="C46" s="50">
        <f t="shared" si="5"/>
        <v>6696632.5368200317</v>
      </c>
      <c r="D46" s="50">
        <f>SUM('[1]ясли сады'!AD6,'[1]ясли сады'!AM6,'[1]ясли сады'!AT6)</f>
        <v>4874683.1400000006</v>
      </c>
      <c r="E46" s="50">
        <f>'[1]ясли сады'!AQ6</f>
        <v>183600</v>
      </c>
      <c r="F46" s="50">
        <f t="shared" si="6"/>
        <v>5058283.1400000006</v>
      </c>
      <c r="G46" s="50">
        <f t="shared" ref="G46:G59" si="7">F46*30.2/100</f>
        <v>1527601.5082800002</v>
      </c>
      <c r="H46" s="224">
        <f>'[1]ясли сады'!CF6</f>
        <v>0</v>
      </c>
      <c r="I46" s="50">
        <f>'[1]ясли сады'!CR6</f>
        <v>41057.888540031003</v>
      </c>
      <c r="J46" s="50">
        <f>'[1]ясли сады'!CV6</f>
        <v>69690</v>
      </c>
      <c r="K46" s="50">
        <f t="shared" ref="K46:K59" si="8">C46</f>
        <v>6696632.5368200317</v>
      </c>
      <c r="L46" s="50">
        <f t="shared" ref="L46:L59" si="9">K46</f>
        <v>6696632.5368200317</v>
      </c>
      <c r="M46" s="121"/>
      <c r="N46" s="226"/>
      <c r="O46" s="226"/>
      <c r="P46" s="225"/>
      <c r="Q46" s="226"/>
      <c r="R46" s="121"/>
      <c r="S46" s="121"/>
      <c r="T46" s="121"/>
      <c r="U46" s="121"/>
      <c r="V46" s="121"/>
      <c r="W46" s="121"/>
    </row>
    <row r="47" spans="1:23" s="23" customFormat="1" ht="12.75">
      <c r="A47" s="227">
        <v>34</v>
      </c>
      <c r="B47" s="104" t="str">
        <f>'[1]ясли сады'!B7</f>
        <v>Ансалта д/с "Аист"</v>
      </c>
      <c r="C47" s="50">
        <f t="shared" si="5"/>
        <v>8213168.9692835165</v>
      </c>
      <c r="D47" s="50">
        <f>SUM('[1]ясли сады'!AD7,'[1]ясли сады'!AM7,'[1]ясли сады'!AT7)</f>
        <v>5837366.4000000004</v>
      </c>
      <c r="E47" s="50">
        <f>'[1]ясли сады'!AQ7</f>
        <v>367200</v>
      </c>
      <c r="F47" s="50">
        <f t="shared" si="6"/>
        <v>6204566.4000000004</v>
      </c>
      <c r="G47" s="50">
        <f t="shared" si="7"/>
        <v>1873779.0527999999</v>
      </c>
      <c r="H47" s="224">
        <f>'[1]ясли сады'!CF7</f>
        <v>0</v>
      </c>
      <c r="I47" s="50">
        <f>'[1]ясли сады'!CR7</f>
        <v>49983.516483516003</v>
      </c>
      <c r="J47" s="50">
        <f>'[1]ясли сады'!CV7</f>
        <v>84840</v>
      </c>
      <c r="K47" s="50">
        <f t="shared" si="8"/>
        <v>8213168.9692835165</v>
      </c>
      <c r="L47" s="50">
        <f t="shared" si="9"/>
        <v>8213168.9692835165</v>
      </c>
      <c r="M47" s="121"/>
      <c r="N47" s="226"/>
      <c r="O47" s="226"/>
      <c r="P47" s="225"/>
      <c r="Q47" s="226"/>
      <c r="R47" s="121"/>
      <c r="S47" s="121"/>
      <c r="T47" s="121"/>
      <c r="U47" s="121"/>
      <c r="V47" s="121"/>
      <c r="W47" s="121"/>
    </row>
    <row r="48" spans="1:23" s="23" customFormat="1" ht="12.75">
      <c r="A48" s="111">
        <v>35</v>
      </c>
      <c r="B48" s="104" t="str">
        <f>'[1]ясли сады'!B8</f>
        <v>Ботлих д/с 1 "Чебурашка"</v>
      </c>
      <c r="C48" s="50">
        <f t="shared" si="5"/>
        <v>8982582.0324722137</v>
      </c>
      <c r="D48" s="50">
        <f>SUM('[1]ясли сады'!AD8,'[1]ясли сады'!AM8,'[1]ясли сады'!AT8)</f>
        <v>6516415.2000000002</v>
      </c>
      <c r="E48" s="50">
        <f>'[1]ясли сады'!AQ8</f>
        <v>275400</v>
      </c>
      <c r="F48" s="50">
        <f t="shared" si="6"/>
        <v>6791815.2000000002</v>
      </c>
      <c r="G48" s="50">
        <f t="shared" si="7"/>
        <v>2051128.1904</v>
      </c>
      <c r="H48" s="224">
        <f>'[1]ясли сады'!CF8</f>
        <v>0</v>
      </c>
      <c r="I48" s="50">
        <f>'[1]ясли сады'!CR8</f>
        <v>51768.642072212999</v>
      </c>
      <c r="J48" s="50">
        <f>'[1]ясли сады'!CV8</f>
        <v>87870</v>
      </c>
      <c r="K48" s="50">
        <f t="shared" si="8"/>
        <v>8982582.0324722137</v>
      </c>
      <c r="L48" s="50">
        <f t="shared" si="9"/>
        <v>8982582.0324722137</v>
      </c>
      <c r="M48" s="121"/>
      <c r="N48" s="226"/>
      <c r="O48" s="226"/>
      <c r="P48" s="225"/>
      <c r="Q48" s="226"/>
      <c r="R48" s="121"/>
      <c r="S48" s="121"/>
      <c r="T48" s="121"/>
      <c r="U48" s="121"/>
      <c r="V48" s="121"/>
      <c r="W48" s="121"/>
    </row>
    <row r="49" spans="1:23" s="23" customFormat="1" ht="12.75">
      <c r="A49" s="227">
        <v>36</v>
      </c>
      <c r="B49" s="104" t="str">
        <f>'[1]ясли сады'!B9</f>
        <v>Ботлих д/с 2 "Солнышко"</v>
      </c>
      <c r="C49" s="50">
        <f t="shared" si="5"/>
        <v>7334121.1508269999</v>
      </c>
      <c r="D49" s="50">
        <f>SUM('[1]ясли сады'!AD9,'[1]ясли сады'!AM9,'[1]ясли сады'!AT9)</f>
        <v>5143723.1999999993</v>
      </c>
      <c r="E49" s="50">
        <f>'[1]ясли сады'!AQ9</f>
        <v>367200</v>
      </c>
      <c r="F49" s="50">
        <f t="shared" si="6"/>
        <v>5510923.1999999993</v>
      </c>
      <c r="G49" s="50">
        <f t="shared" si="7"/>
        <v>1664298.8063999999</v>
      </c>
      <c r="H49" s="224">
        <f>'[1]ясли сады'!CF9</f>
        <v>0</v>
      </c>
      <c r="I49" s="50">
        <f>'[1]ясли сады'!CR9</f>
        <v>58909.144427001003</v>
      </c>
      <c r="J49" s="50">
        <f>'[1]ясли сады'!CV9</f>
        <v>99990</v>
      </c>
      <c r="K49" s="50">
        <f t="shared" si="8"/>
        <v>7334121.1508269999</v>
      </c>
      <c r="L49" s="50">
        <f t="shared" si="9"/>
        <v>7334121.1508269999</v>
      </c>
      <c r="M49" s="121"/>
      <c r="N49" s="226"/>
      <c r="O49" s="226"/>
      <c r="P49" s="225"/>
      <c r="Q49" s="226"/>
      <c r="R49" s="121"/>
      <c r="S49" s="121"/>
      <c r="T49" s="121"/>
      <c r="U49" s="121"/>
      <c r="V49" s="121"/>
      <c r="W49" s="121"/>
    </row>
    <row r="50" spans="1:23" s="23" customFormat="1" ht="12.75">
      <c r="A50" s="111">
        <v>37</v>
      </c>
      <c r="B50" s="104" t="str">
        <f>'[1]ясли сады'!B10</f>
        <v>Ботлих д/с "Родничок"</v>
      </c>
      <c r="C50" s="50">
        <f t="shared" si="5"/>
        <v>6283184.2816351652</v>
      </c>
      <c r="D50" s="50">
        <f>SUM('[1]ясли сады'!AD10,'[1]ясли сады'!AM10,'[1]ясли сады'!AT10)</f>
        <v>4227698.4000000004</v>
      </c>
      <c r="E50" s="50">
        <f>'[1]ясли сады'!AQ10</f>
        <v>504900</v>
      </c>
      <c r="F50" s="50">
        <f t="shared" si="6"/>
        <v>4732598.4000000004</v>
      </c>
      <c r="G50" s="50">
        <f t="shared" si="7"/>
        <v>1429244.7168000001</v>
      </c>
      <c r="H50" s="224">
        <f>'[1]ясли сады'!CF10</f>
        <v>0</v>
      </c>
      <c r="I50" s="50">
        <f>'[1]ясли сады'!CR10</f>
        <v>44985.164835164403</v>
      </c>
      <c r="J50" s="50">
        <f>'[1]ясли сады'!CV10</f>
        <v>76356</v>
      </c>
      <c r="K50" s="50">
        <f t="shared" si="8"/>
        <v>6283184.2816351652</v>
      </c>
      <c r="L50" s="50">
        <f t="shared" si="9"/>
        <v>6283184.2816351652</v>
      </c>
      <c r="M50" s="121"/>
      <c r="N50" s="226"/>
      <c r="O50" s="226"/>
      <c r="P50" s="225"/>
      <c r="Q50" s="226"/>
      <c r="R50" s="121"/>
      <c r="S50" s="121"/>
      <c r="T50" s="121"/>
      <c r="U50" s="121"/>
      <c r="V50" s="121"/>
      <c r="W50" s="121"/>
    </row>
    <row r="51" spans="1:23" s="23" customFormat="1" ht="12.75">
      <c r="A51" s="227">
        <v>38</v>
      </c>
      <c r="B51" s="104" t="str">
        <f>'[1]ясли сады'!B11</f>
        <v>Гагатли д/с "Орленок"</v>
      </c>
      <c r="C51" s="50">
        <f t="shared" si="5"/>
        <v>4580039.9693436734</v>
      </c>
      <c r="D51" s="50">
        <f>SUM('[1]ясли сады'!AD11,'[1]ясли сады'!AM11,'[1]ясли сады'!AT11)</f>
        <v>3184603.08</v>
      </c>
      <c r="E51" s="50">
        <f>'[1]ясли сады'!AQ11</f>
        <v>275400</v>
      </c>
      <c r="F51" s="50">
        <f t="shared" si="6"/>
        <v>3460003.08</v>
      </c>
      <c r="G51" s="50">
        <f t="shared" si="7"/>
        <v>1044920.93016</v>
      </c>
      <c r="H51" s="224">
        <f>'[1]ясли сады'!CF11</f>
        <v>0</v>
      </c>
      <c r="I51" s="50">
        <f>'[1]ясли сады'!CR11</f>
        <v>27847.9591836732</v>
      </c>
      <c r="J51" s="50">
        <f>'[1]ясли сады'!CV11</f>
        <v>47268</v>
      </c>
      <c r="K51" s="50">
        <f t="shared" si="8"/>
        <v>4580039.9693436734</v>
      </c>
      <c r="L51" s="50">
        <f t="shared" si="9"/>
        <v>4580039.9693436734</v>
      </c>
      <c r="M51" s="121"/>
      <c r="N51" s="226"/>
      <c r="O51" s="226"/>
      <c r="P51" s="225"/>
      <c r="Q51" s="226"/>
      <c r="R51" s="121"/>
      <c r="S51" s="121"/>
      <c r="T51" s="121"/>
      <c r="U51" s="121"/>
      <c r="V51" s="121"/>
      <c r="W51" s="121"/>
    </row>
    <row r="52" spans="1:23" s="23" customFormat="1" ht="12.75">
      <c r="A52" s="111">
        <v>39</v>
      </c>
      <c r="B52" s="104" t="str">
        <f>'[1]ясли сады'!B12</f>
        <v>Муни д/с "Улыбка"</v>
      </c>
      <c r="C52" s="50">
        <f t="shared" si="5"/>
        <v>4120352.1622304553</v>
      </c>
      <c r="D52" s="50">
        <f>SUM('[1]ясли сады'!AD12,'[1]ясли сады'!AM12,'[1]ясли сады'!AT12)</f>
        <v>2879659.2</v>
      </c>
      <c r="E52" s="50">
        <f>'[1]ясли сады'!AQ12</f>
        <v>229500</v>
      </c>
      <c r="F52" s="50">
        <f t="shared" si="6"/>
        <v>3109159.2</v>
      </c>
      <c r="G52" s="50">
        <f t="shared" si="7"/>
        <v>938966.0784</v>
      </c>
      <c r="H52" s="224">
        <f>'[1]ясли сады'!CF12</f>
        <v>0</v>
      </c>
      <c r="I52" s="50">
        <f>'[1]ясли сады'!CR12</f>
        <v>26776.883830455001</v>
      </c>
      <c r="J52" s="50">
        <f>'[1]ясли сады'!CV12</f>
        <v>45450</v>
      </c>
      <c r="K52" s="50">
        <f t="shared" si="8"/>
        <v>4120352.1622304553</v>
      </c>
      <c r="L52" s="50">
        <f t="shared" si="9"/>
        <v>4120352.1622304553</v>
      </c>
      <c r="M52" s="121"/>
      <c r="N52" s="226"/>
      <c r="O52" s="226"/>
      <c r="P52" s="225"/>
      <c r="Q52" s="226"/>
      <c r="R52" s="121"/>
      <c r="S52" s="121"/>
      <c r="T52" s="121"/>
      <c r="U52" s="121"/>
      <c r="V52" s="121"/>
      <c r="W52" s="121"/>
    </row>
    <row r="53" spans="1:23" s="23" customFormat="1" ht="12.75">
      <c r="A53" s="111">
        <v>41</v>
      </c>
      <c r="B53" s="104" t="str">
        <f>'[1]ясли сады'!B13</f>
        <v>Рахата д/с "Ласточка"</v>
      </c>
      <c r="C53" s="50">
        <f t="shared" si="5"/>
        <v>9117053.9108270016</v>
      </c>
      <c r="D53" s="50">
        <f>SUM('[1]ясли сады'!AD13,'[1]ясли сады'!AM13,'[1]ясли сады'!AT13)</f>
        <v>6650803.2000000002</v>
      </c>
      <c r="E53" s="50">
        <f>'[1]ясли сады'!AQ13</f>
        <v>229500</v>
      </c>
      <c r="F53" s="50">
        <f t="shared" si="6"/>
        <v>6880303.2000000002</v>
      </c>
      <c r="G53" s="50">
        <f t="shared" si="7"/>
        <v>2077851.5664000001</v>
      </c>
      <c r="H53" s="224">
        <f>'[1]ясли сады'!CF13</f>
        <v>0</v>
      </c>
      <c r="I53" s="50">
        <f>'[1]ясли сады'!CR13</f>
        <v>58909.144427001003</v>
      </c>
      <c r="J53" s="50">
        <f>'[1]ясли сады'!CV13</f>
        <v>99990</v>
      </c>
      <c r="K53" s="50">
        <f t="shared" si="8"/>
        <v>9117053.9108270016</v>
      </c>
      <c r="L53" s="50">
        <f t="shared" si="9"/>
        <v>9117053.9108270016</v>
      </c>
      <c r="M53" s="121"/>
      <c r="N53" s="226"/>
      <c r="O53" s="226"/>
      <c r="P53" s="225"/>
      <c r="Q53" s="226"/>
      <c r="R53" s="121"/>
      <c r="S53" s="121"/>
      <c r="T53" s="121"/>
      <c r="U53" s="121"/>
      <c r="V53" s="121"/>
      <c r="W53" s="121"/>
    </row>
    <row r="54" spans="1:23" s="23" customFormat="1" ht="12.75">
      <c r="A54" s="227">
        <v>42</v>
      </c>
      <c r="B54" s="104" t="str">
        <f>'[1]ясли сады'!B14</f>
        <v>Тандо д/с "Звездочка"</v>
      </c>
      <c r="C54" s="50">
        <f t="shared" si="5"/>
        <v>2123653.1727095759</v>
      </c>
      <c r="D54" s="50">
        <f>SUM('[1]ясли сады'!AD14,'[1]ясли сады'!AM14,'[1]ясли сады'!AT14)</f>
        <v>1440834</v>
      </c>
      <c r="E54" s="50">
        <f>'[1]ясли сады'!AQ14</f>
        <v>160650</v>
      </c>
      <c r="F54" s="50">
        <f t="shared" si="6"/>
        <v>1601484</v>
      </c>
      <c r="G54" s="50">
        <f t="shared" si="7"/>
        <v>483648.16799999995</v>
      </c>
      <c r="H54" s="224">
        <f>'[1]ясли сады'!CF14</f>
        <v>0</v>
      </c>
      <c r="I54" s="50">
        <f>'[1]ясли сады'!CR14</f>
        <v>14281.004709576</v>
      </c>
      <c r="J54" s="50">
        <f>'[1]ясли сады'!CV14</f>
        <v>24240</v>
      </c>
      <c r="K54" s="50">
        <f t="shared" si="8"/>
        <v>2123653.1727095759</v>
      </c>
      <c r="L54" s="50">
        <f t="shared" si="9"/>
        <v>2123653.1727095759</v>
      </c>
      <c r="M54" s="121"/>
      <c r="N54" s="226"/>
      <c r="O54" s="226"/>
      <c r="P54" s="225"/>
      <c r="Q54" s="226"/>
      <c r="R54" s="121"/>
      <c r="S54" s="121"/>
      <c r="T54" s="121"/>
      <c r="U54" s="121"/>
      <c r="V54" s="121"/>
      <c r="W54" s="121"/>
    </row>
    <row r="55" spans="1:23" s="23" customFormat="1" ht="12.75">
      <c r="A55" s="111">
        <v>43</v>
      </c>
      <c r="B55" s="104" t="str">
        <f>'[1]ясли сады'!B15</f>
        <v>Тлох д/с "Радуга"</v>
      </c>
      <c r="C55" s="50">
        <f t="shared" si="5"/>
        <v>4013947.0462643635</v>
      </c>
      <c r="D55" s="50">
        <f>SUM('[1]ясли сады'!AD15,'[1]ясли сады'!AM15,'[1]ясли сады'!AT15)</f>
        <v>2900829.5999999996</v>
      </c>
      <c r="E55" s="50">
        <f>'[1]ясли сады'!AQ15</f>
        <v>137700</v>
      </c>
      <c r="F55" s="50">
        <f t="shared" si="6"/>
        <v>3038529.5999999996</v>
      </c>
      <c r="G55" s="50">
        <f t="shared" si="7"/>
        <v>917635.93919999991</v>
      </c>
      <c r="H55" s="224">
        <f>'[1]ясли сады'!CF15</f>
        <v>0</v>
      </c>
      <c r="I55" s="50">
        <f>'[1]ясли сады'!CR15</f>
        <v>21421.507064363999</v>
      </c>
      <c r="J55" s="50">
        <f>'[1]ясли сады'!CV15</f>
        <v>36360</v>
      </c>
      <c r="K55" s="50">
        <f t="shared" si="8"/>
        <v>4013947.0462643635</v>
      </c>
      <c r="L55" s="50">
        <f t="shared" si="9"/>
        <v>4013947.0462643635</v>
      </c>
      <c r="M55" s="121"/>
      <c r="N55" s="226"/>
      <c r="O55" s="226"/>
      <c r="P55" s="225"/>
      <c r="Q55" s="226"/>
      <c r="R55" s="121"/>
      <c r="S55" s="121"/>
      <c r="T55" s="121"/>
      <c r="U55" s="121"/>
      <c r="V55" s="121"/>
      <c r="W55" s="121"/>
    </row>
    <row r="56" spans="1:23" s="23" customFormat="1" ht="12.75">
      <c r="A56" s="227">
        <v>44</v>
      </c>
      <c r="B56" s="104" t="str">
        <f>'[1]ясли сады'!B16</f>
        <v>Ашали "Сказка"</v>
      </c>
      <c r="C56" s="50">
        <f t="shared" si="5"/>
        <v>1531029.2117147881</v>
      </c>
      <c r="D56" s="50">
        <f>SUM('[1]ясли сады'!AD16,'[1]ясли сады'!AM16,'[1]ясли сады'!AT16)</f>
        <v>1092262.6800000002</v>
      </c>
      <c r="E56" s="50">
        <f>'[1]ясли сады'!AQ16</f>
        <v>68850</v>
      </c>
      <c r="F56" s="50">
        <f t="shared" si="6"/>
        <v>1161112.6800000002</v>
      </c>
      <c r="G56" s="50">
        <f t="shared" si="7"/>
        <v>350656.02936000004</v>
      </c>
      <c r="H56" s="224">
        <f>'[1]ясли сады'!CF16</f>
        <v>0</v>
      </c>
      <c r="I56" s="50">
        <f>'[1]ясли сады'!CR16</f>
        <v>7140.502354788</v>
      </c>
      <c r="J56" s="50">
        <f>'[1]ясли сады'!CV16</f>
        <v>12120</v>
      </c>
      <c r="K56" s="50">
        <f t="shared" si="8"/>
        <v>1531029.2117147881</v>
      </c>
      <c r="L56" s="50">
        <f t="shared" si="9"/>
        <v>1531029.2117147881</v>
      </c>
      <c r="M56" s="121"/>
      <c r="N56" s="226"/>
      <c r="O56" s="226"/>
      <c r="P56" s="225"/>
      <c r="Q56" s="226"/>
      <c r="R56" s="121"/>
      <c r="S56" s="121"/>
      <c r="T56" s="121"/>
      <c r="U56" s="121"/>
      <c r="V56" s="121"/>
      <c r="W56" s="121"/>
    </row>
    <row r="57" spans="1:23" s="23" customFormat="1" ht="12.75">
      <c r="A57" s="111">
        <v>45</v>
      </c>
      <c r="B57" s="104" t="str">
        <f>'[1]ясли сады'!B17</f>
        <v>Шодрода "Журавлик"</v>
      </c>
      <c r="C57" s="50">
        <f t="shared" si="5"/>
        <v>1280587.5847547879</v>
      </c>
      <c r="D57" s="50">
        <f>SUM('[1]ясли сады'!AD17,'[1]ясли сады'!AM17,'[1]ясли сады'!AT17)</f>
        <v>854011.2</v>
      </c>
      <c r="E57" s="50">
        <f>'[1]ясли сады'!AQ17</f>
        <v>114750</v>
      </c>
      <c r="F57" s="50">
        <f t="shared" si="6"/>
        <v>968761.2</v>
      </c>
      <c r="G57" s="50">
        <f t="shared" si="7"/>
        <v>292565.8824</v>
      </c>
      <c r="H57" s="224">
        <f>'[1]ясли сады'!CF17</f>
        <v>0</v>
      </c>
      <c r="I57" s="50">
        <f>'[1]ясли сады'!CR17</f>
        <v>7140.502354788</v>
      </c>
      <c r="J57" s="50">
        <f>'[1]ясли сады'!CV17</f>
        <v>12120</v>
      </c>
      <c r="K57" s="50">
        <f t="shared" si="8"/>
        <v>1280587.5847547879</v>
      </c>
      <c r="L57" s="50">
        <f t="shared" si="9"/>
        <v>1280587.5847547879</v>
      </c>
      <c r="M57" s="121"/>
      <c r="N57" s="226"/>
      <c r="O57" s="226"/>
      <c r="P57" s="225"/>
      <c r="Q57" s="226"/>
      <c r="R57" s="121"/>
      <c r="S57" s="121"/>
      <c r="T57" s="121"/>
      <c r="U57" s="121"/>
      <c r="V57" s="121"/>
      <c r="W57" s="121"/>
    </row>
    <row r="58" spans="1:23" s="23" customFormat="1" ht="12.75">
      <c r="A58" s="227">
        <v>46</v>
      </c>
      <c r="B58" s="104" t="str">
        <f>'[1]ясли сады'!B18</f>
        <v>Годобери "Теремок"</v>
      </c>
      <c r="C58" s="50">
        <f t="shared" si="5"/>
        <v>3519315.3453443642</v>
      </c>
      <c r="D58" s="50">
        <f>SUM('[1]ясли сады'!AD18,'[1]ясли сады'!AM18,'[1]ясли сады'!AT18)</f>
        <v>2475028.14</v>
      </c>
      <c r="E58" s="50">
        <f>'[1]ясли сады'!AQ18</f>
        <v>183600</v>
      </c>
      <c r="F58" s="50">
        <f t="shared" si="6"/>
        <v>2658628.14</v>
      </c>
      <c r="G58" s="50">
        <f t="shared" si="7"/>
        <v>802905.69828000013</v>
      </c>
      <c r="H58" s="224">
        <f>'[1]ясли сады'!CF18</f>
        <v>0</v>
      </c>
      <c r="I58" s="50">
        <f>'[1]ясли сады'!CR18</f>
        <v>21421.507064363999</v>
      </c>
      <c r="J58" s="50">
        <f>'[1]ясли сады'!CV18</f>
        <v>36360</v>
      </c>
      <c r="K58" s="50">
        <f t="shared" si="8"/>
        <v>3519315.3453443642</v>
      </c>
      <c r="L58" s="50">
        <f t="shared" si="9"/>
        <v>3519315.3453443642</v>
      </c>
      <c r="M58" s="121"/>
      <c r="N58" s="226"/>
      <c r="O58" s="226"/>
      <c r="P58" s="225"/>
      <c r="Q58" s="226"/>
      <c r="R58" s="121"/>
      <c r="S58" s="121"/>
      <c r="T58" s="121"/>
      <c r="U58" s="121"/>
      <c r="V58" s="121"/>
      <c r="W58" s="121"/>
    </row>
    <row r="59" spans="1:23" s="23" customFormat="1" ht="12.75">
      <c r="A59" s="111">
        <v>47</v>
      </c>
      <c r="B59" s="104" t="str">
        <f>'[1]ясли сады'!B19</f>
        <v>Зило ясли "Орленок"</v>
      </c>
      <c r="C59" s="50">
        <f t="shared" si="5"/>
        <v>1471267.4117147881</v>
      </c>
      <c r="D59" s="50">
        <f>SUM('[1]ясли сады'!AD19,'[1]ясли сады'!AM19,'[1]ясли сады'!AT19)</f>
        <v>1000462.68</v>
      </c>
      <c r="E59" s="50">
        <f>'[1]ясли сады'!AQ19</f>
        <v>114750</v>
      </c>
      <c r="F59" s="50">
        <f t="shared" si="6"/>
        <v>1115212.6800000002</v>
      </c>
      <c r="G59" s="50">
        <f t="shared" si="7"/>
        <v>336794.22936000006</v>
      </c>
      <c r="H59" s="224">
        <f>'[1]ясли сады'!CF19</f>
        <v>0</v>
      </c>
      <c r="I59" s="50">
        <f>'[1]ясли сады'!CR19</f>
        <v>7140.502354788</v>
      </c>
      <c r="J59" s="50">
        <f>'[1]ясли сады'!CV19</f>
        <v>12120</v>
      </c>
      <c r="K59" s="50">
        <f t="shared" si="8"/>
        <v>1471267.4117147881</v>
      </c>
      <c r="L59" s="50">
        <f t="shared" si="9"/>
        <v>1471267.4117147881</v>
      </c>
      <c r="M59" s="121"/>
      <c r="N59" s="226"/>
      <c r="O59" s="226"/>
      <c r="P59" s="225"/>
      <c r="Q59" s="226"/>
      <c r="R59" s="121"/>
      <c r="S59" s="121"/>
      <c r="T59" s="121"/>
      <c r="U59" s="121"/>
      <c r="V59" s="121"/>
      <c r="W59" s="121"/>
    </row>
    <row r="60" spans="1:23" s="23" customFormat="1" ht="12.75">
      <c r="A60" s="111"/>
      <c r="B60" s="229" t="s">
        <v>416</v>
      </c>
      <c r="C60" s="39">
        <f t="shared" ref="C60:L60" si="10">SUM(C45:C59)</f>
        <v>72254641.839440003</v>
      </c>
      <c r="D60" s="39">
        <f t="shared" si="10"/>
        <v>51225051.720000006</v>
      </c>
      <c r="E60" s="39">
        <f t="shared" si="10"/>
        <v>3327750</v>
      </c>
      <c r="F60" s="39">
        <f t="shared" si="10"/>
        <v>54552801.720000006</v>
      </c>
      <c r="G60" s="39">
        <f t="shared" si="10"/>
        <v>16474946.119440001</v>
      </c>
      <c r="H60" s="88">
        <f t="shared" si="10"/>
        <v>0</v>
      </c>
      <c r="I60" s="39">
        <f t="shared" si="10"/>
        <v>454849.99999999563</v>
      </c>
      <c r="J60" s="39">
        <f t="shared" si="10"/>
        <v>772044</v>
      </c>
      <c r="K60" s="39">
        <f t="shared" si="10"/>
        <v>72254641.839440003</v>
      </c>
      <c r="L60" s="39">
        <f t="shared" si="10"/>
        <v>72254641.839440003</v>
      </c>
      <c r="M60" s="121"/>
      <c r="N60" s="226"/>
      <c r="O60" s="226"/>
      <c r="P60" s="225"/>
      <c r="Q60" s="226"/>
      <c r="R60" s="121"/>
      <c r="S60" s="121"/>
      <c r="T60" s="121"/>
      <c r="U60" s="121"/>
      <c r="V60" s="121"/>
      <c r="W60" s="121"/>
    </row>
    <row r="61" spans="1:23" s="23" customFormat="1" ht="48">
      <c r="A61" s="111"/>
      <c r="B61" s="231" t="s">
        <v>417</v>
      </c>
      <c r="C61" s="50"/>
      <c r="D61" s="50"/>
      <c r="E61" s="50"/>
      <c r="F61" s="50"/>
      <c r="G61" s="50"/>
      <c r="H61" s="224"/>
      <c r="I61" s="50"/>
      <c r="J61" s="50"/>
      <c r="K61" s="50"/>
      <c r="L61" s="50"/>
      <c r="M61" s="121"/>
      <c r="N61" s="226"/>
      <c r="O61" s="226"/>
      <c r="P61" s="225"/>
      <c r="Q61" s="226"/>
      <c r="R61" s="121"/>
      <c r="S61" s="121"/>
      <c r="T61" s="121"/>
      <c r="U61" s="121"/>
      <c r="V61" s="121"/>
      <c r="W61" s="121"/>
    </row>
    <row r="62" spans="1:23" s="23" customFormat="1" ht="12.75">
      <c r="A62" s="111">
        <v>1</v>
      </c>
      <c r="B62" s="231" t="str">
        <f>'[1]учительство  '!B39</f>
        <v xml:space="preserve">Инхело ООШ МКУ </v>
      </c>
      <c r="C62" s="50">
        <f>SUM(F62,G62)</f>
        <v>179785.36799999999</v>
      </c>
      <c r="D62" s="50">
        <f>'[1]учительство  '!AC39</f>
        <v>138084</v>
      </c>
      <c r="E62" s="50">
        <v>0</v>
      </c>
      <c r="F62" s="50">
        <f>SUM(D62:E62)</f>
        <v>138084</v>
      </c>
      <c r="G62" s="50">
        <f>'[1]учительство  '!AD39</f>
        <v>41701.367999999995</v>
      </c>
      <c r="H62" s="224">
        <v>0</v>
      </c>
      <c r="I62" s="50">
        <v>0</v>
      </c>
      <c r="J62" s="50">
        <v>0</v>
      </c>
      <c r="K62" s="50">
        <f>C62</f>
        <v>179785.36799999999</v>
      </c>
      <c r="L62" s="50">
        <f>K62</f>
        <v>179785.36799999999</v>
      </c>
      <c r="M62" s="121"/>
      <c r="N62" s="226"/>
      <c r="O62" s="226"/>
      <c r="P62" s="225"/>
      <c r="Q62" s="226"/>
      <c r="R62" s="121"/>
      <c r="S62" s="121"/>
      <c r="T62" s="121"/>
      <c r="U62" s="121"/>
      <c r="V62" s="121"/>
      <c r="W62" s="121"/>
    </row>
    <row r="63" spans="1:23" s="23" customFormat="1" ht="24">
      <c r="A63" s="111">
        <v>2</v>
      </c>
      <c r="B63" s="231" t="str">
        <f>'[1]учительство  '!B40</f>
        <v>Кванхидатли ООШ МКУ</v>
      </c>
      <c r="C63" s="50">
        <f t="shared" ref="C63:C70" si="11">SUM(F63,G63)</f>
        <v>179785.36799999999</v>
      </c>
      <c r="D63" s="50">
        <f>'[1]учительство  '!AC40</f>
        <v>138084</v>
      </c>
      <c r="E63" s="50">
        <v>0</v>
      </c>
      <c r="F63" s="50">
        <f t="shared" ref="F63:F70" si="12">SUM(D63:E63)</f>
        <v>138084</v>
      </c>
      <c r="G63" s="50">
        <f>'[1]учительство  '!AD40</f>
        <v>41701.367999999995</v>
      </c>
      <c r="H63" s="224">
        <v>0</v>
      </c>
      <c r="I63" s="50">
        <v>0</v>
      </c>
      <c r="J63" s="50">
        <v>0</v>
      </c>
      <c r="K63" s="50">
        <f t="shared" ref="K63:K70" si="13">C63</f>
        <v>179785.36799999999</v>
      </c>
      <c r="L63" s="50">
        <f t="shared" ref="L63:L70" si="14">K63</f>
        <v>179785.36799999999</v>
      </c>
      <c r="M63" s="121"/>
      <c r="N63" s="226"/>
      <c r="O63" s="226"/>
      <c r="P63" s="225"/>
      <c r="Q63" s="226"/>
      <c r="R63" s="121"/>
      <c r="S63" s="121"/>
      <c r="T63" s="121"/>
      <c r="U63" s="121"/>
      <c r="V63" s="121"/>
      <c r="W63" s="121"/>
    </row>
    <row r="64" spans="1:23" s="23" customFormat="1" ht="12.75">
      <c r="A64" s="111">
        <v>3</v>
      </c>
      <c r="B64" s="231" t="str">
        <f>'[1]учительство  '!B41</f>
        <v>Кижани ООШ МКУ</v>
      </c>
      <c r="C64" s="50">
        <f t="shared" si="11"/>
        <v>199483.326</v>
      </c>
      <c r="D64" s="50">
        <f>'[1]учительство  '!AC41</f>
        <v>153213</v>
      </c>
      <c r="E64" s="50">
        <v>0</v>
      </c>
      <c r="F64" s="50">
        <f t="shared" si="12"/>
        <v>153213</v>
      </c>
      <c r="G64" s="50">
        <f>'[1]учительство  '!AD41</f>
        <v>46270.325999999994</v>
      </c>
      <c r="H64" s="224">
        <v>0</v>
      </c>
      <c r="I64" s="50">
        <v>0</v>
      </c>
      <c r="J64" s="50">
        <v>0</v>
      </c>
      <c r="K64" s="50">
        <f t="shared" si="13"/>
        <v>199483.326</v>
      </c>
      <c r="L64" s="50">
        <f t="shared" si="14"/>
        <v>199483.326</v>
      </c>
      <c r="M64" s="121"/>
      <c r="N64" s="226"/>
      <c r="O64" s="226"/>
      <c r="P64" s="225"/>
      <c r="Q64" s="226"/>
      <c r="R64" s="121"/>
      <c r="S64" s="121"/>
      <c r="T64" s="121"/>
      <c r="U64" s="121"/>
      <c r="V64" s="121"/>
      <c r="W64" s="121"/>
    </row>
    <row r="65" spans="1:23" s="23" customFormat="1" ht="12.75">
      <c r="A65" s="111">
        <v>4</v>
      </c>
      <c r="B65" s="231" t="str">
        <f>'[1]учительство  '!B42</f>
        <v>Миарсо СОШ МКУ</v>
      </c>
      <c r="C65" s="50">
        <f t="shared" si="11"/>
        <v>179785.36799999999</v>
      </c>
      <c r="D65" s="50">
        <f>'[1]учительство  '!AC42</f>
        <v>138084</v>
      </c>
      <c r="E65" s="50">
        <v>0</v>
      </c>
      <c r="F65" s="50">
        <f t="shared" si="12"/>
        <v>138084</v>
      </c>
      <c r="G65" s="50">
        <f>'[1]учительство  '!AD42</f>
        <v>41701.367999999995</v>
      </c>
      <c r="H65" s="224">
        <v>0</v>
      </c>
      <c r="I65" s="50">
        <v>0</v>
      </c>
      <c r="J65" s="50">
        <v>0</v>
      </c>
      <c r="K65" s="50">
        <f t="shared" si="13"/>
        <v>179785.36799999999</v>
      </c>
      <c r="L65" s="50">
        <f t="shared" si="14"/>
        <v>179785.36799999999</v>
      </c>
      <c r="M65" s="121"/>
      <c r="N65" s="226"/>
      <c r="O65" s="226"/>
      <c r="P65" s="225"/>
      <c r="Q65" s="226"/>
      <c r="R65" s="121"/>
      <c r="S65" s="121"/>
      <c r="T65" s="121"/>
      <c r="U65" s="121"/>
      <c r="V65" s="121"/>
      <c r="W65" s="121"/>
    </row>
    <row r="66" spans="1:23" s="23" customFormat="1" ht="12.75">
      <c r="A66" s="111">
        <v>5</v>
      </c>
      <c r="B66" s="231" t="str">
        <f>'[1]учительство  '!B43</f>
        <v>Ортоколо СОШ МКУ</v>
      </c>
      <c r="C66" s="50">
        <f t="shared" si="11"/>
        <v>179785.36799999999</v>
      </c>
      <c r="D66" s="50">
        <f>'[1]учительство  '!AC43</f>
        <v>138084</v>
      </c>
      <c r="E66" s="50">
        <v>0</v>
      </c>
      <c r="F66" s="50">
        <f t="shared" si="12"/>
        <v>138084</v>
      </c>
      <c r="G66" s="50">
        <f>'[1]учительство  '!AD43</f>
        <v>41701.367999999995</v>
      </c>
      <c r="H66" s="224">
        <v>0</v>
      </c>
      <c r="I66" s="50">
        <v>0</v>
      </c>
      <c r="J66" s="50">
        <v>0</v>
      </c>
      <c r="K66" s="50">
        <f t="shared" si="13"/>
        <v>179785.36799999999</v>
      </c>
      <c r="L66" s="50">
        <f t="shared" si="14"/>
        <v>179785.36799999999</v>
      </c>
      <c r="M66" s="121"/>
      <c r="N66" s="226"/>
      <c r="O66" s="226"/>
      <c r="P66" s="225"/>
      <c r="Q66" s="226"/>
      <c r="R66" s="121"/>
      <c r="S66" s="121"/>
      <c r="T66" s="121"/>
      <c r="U66" s="121"/>
      <c r="V66" s="121"/>
      <c r="W66" s="121"/>
    </row>
    <row r="67" spans="1:23" s="23" customFormat="1" ht="12.75">
      <c r="A67" s="111">
        <v>6</v>
      </c>
      <c r="B67" s="231" t="str">
        <f>'[1]учительство  '!B44</f>
        <v>Риквани СОШ МКУ</v>
      </c>
      <c r="C67" s="50">
        <f t="shared" si="11"/>
        <v>199483.326</v>
      </c>
      <c r="D67" s="50">
        <f>'[1]учительство  '!AC44</f>
        <v>153213</v>
      </c>
      <c r="E67" s="50">
        <v>0</v>
      </c>
      <c r="F67" s="50">
        <f t="shared" si="12"/>
        <v>153213</v>
      </c>
      <c r="G67" s="50">
        <f>'[1]учительство  '!AD44</f>
        <v>46270.325999999994</v>
      </c>
      <c r="H67" s="224">
        <v>0</v>
      </c>
      <c r="I67" s="50">
        <v>0</v>
      </c>
      <c r="J67" s="50">
        <v>0</v>
      </c>
      <c r="K67" s="50">
        <f t="shared" si="13"/>
        <v>199483.326</v>
      </c>
      <c r="L67" s="50">
        <f t="shared" si="14"/>
        <v>199483.326</v>
      </c>
      <c r="M67" s="121"/>
      <c r="N67" s="226"/>
      <c r="O67" s="226"/>
      <c r="P67" s="225"/>
      <c r="Q67" s="226"/>
      <c r="R67" s="121"/>
      <c r="S67" s="121"/>
      <c r="T67" s="121"/>
      <c r="U67" s="121"/>
      <c r="V67" s="121"/>
      <c r="W67" s="121"/>
    </row>
    <row r="68" spans="1:23" s="23" customFormat="1" ht="12.75">
      <c r="A68" s="111">
        <v>7</v>
      </c>
      <c r="B68" s="231" t="str">
        <f>'[1]учительство  '!B45</f>
        <v>Тасута ООШ МКУ</v>
      </c>
      <c r="C68" s="50">
        <f t="shared" si="11"/>
        <v>199483.326</v>
      </c>
      <c r="D68" s="50">
        <f>'[1]учительство  '!AC45</f>
        <v>153213</v>
      </c>
      <c r="E68" s="50">
        <v>0</v>
      </c>
      <c r="F68" s="50">
        <f t="shared" si="12"/>
        <v>153213</v>
      </c>
      <c r="G68" s="50">
        <f>'[1]учительство  '!AD45</f>
        <v>46270.325999999994</v>
      </c>
      <c r="H68" s="224">
        <v>0</v>
      </c>
      <c r="I68" s="50">
        <v>0</v>
      </c>
      <c r="J68" s="50">
        <v>0</v>
      </c>
      <c r="K68" s="50">
        <f t="shared" si="13"/>
        <v>199483.326</v>
      </c>
      <c r="L68" s="50">
        <f t="shared" si="14"/>
        <v>199483.326</v>
      </c>
      <c r="M68" s="121"/>
      <c r="N68" s="226"/>
      <c r="O68" s="226"/>
      <c r="P68" s="225"/>
      <c r="Q68" s="226"/>
      <c r="R68" s="121"/>
      <c r="S68" s="121"/>
      <c r="T68" s="121"/>
      <c r="U68" s="121"/>
      <c r="V68" s="121"/>
      <c r="W68" s="121"/>
    </row>
    <row r="69" spans="1:23" s="23" customFormat="1" ht="12.75">
      <c r="A69" s="111">
        <v>8</v>
      </c>
      <c r="B69" s="231" t="str">
        <f>'[1]учительство  '!B46</f>
        <v>Хелетури СОШ МКУ</v>
      </c>
      <c r="C69" s="50">
        <f t="shared" si="11"/>
        <v>199483.326</v>
      </c>
      <c r="D69" s="50">
        <f>'[1]учительство  '!AC46</f>
        <v>153213</v>
      </c>
      <c r="E69" s="50">
        <v>0</v>
      </c>
      <c r="F69" s="50">
        <f t="shared" si="12"/>
        <v>153213</v>
      </c>
      <c r="G69" s="50">
        <f>'[1]учительство  '!AD46</f>
        <v>46270.325999999994</v>
      </c>
      <c r="H69" s="224">
        <v>0</v>
      </c>
      <c r="I69" s="50">
        <v>0</v>
      </c>
      <c r="J69" s="50">
        <v>0</v>
      </c>
      <c r="K69" s="50">
        <f t="shared" si="13"/>
        <v>199483.326</v>
      </c>
      <c r="L69" s="50">
        <f t="shared" si="14"/>
        <v>199483.326</v>
      </c>
      <c r="M69" s="121"/>
      <c r="N69" s="226"/>
      <c r="O69" s="226"/>
      <c r="P69" s="225"/>
      <c r="Q69" s="226"/>
      <c r="R69" s="121"/>
      <c r="S69" s="121"/>
      <c r="T69" s="121"/>
      <c r="U69" s="121"/>
      <c r="V69" s="121"/>
      <c r="W69" s="121"/>
    </row>
    <row r="70" spans="1:23" s="23" customFormat="1" ht="12.75">
      <c r="A70" s="111">
        <v>9</v>
      </c>
      <c r="B70" s="231" t="str">
        <f>'[1]учительство  '!B47</f>
        <v>Чанко СОШ МКУ</v>
      </c>
      <c r="C70" s="50">
        <f t="shared" si="11"/>
        <v>199483.326</v>
      </c>
      <c r="D70" s="50">
        <f>'[1]учительство  '!AC47</f>
        <v>153213</v>
      </c>
      <c r="E70" s="50">
        <v>0</v>
      </c>
      <c r="F70" s="50">
        <f t="shared" si="12"/>
        <v>153213</v>
      </c>
      <c r="G70" s="50">
        <f>'[1]учительство  '!AD47</f>
        <v>46270.325999999994</v>
      </c>
      <c r="H70" s="224">
        <v>0</v>
      </c>
      <c r="I70" s="50">
        <v>0</v>
      </c>
      <c r="J70" s="50">
        <v>0</v>
      </c>
      <c r="K70" s="50">
        <f t="shared" si="13"/>
        <v>199483.326</v>
      </c>
      <c r="L70" s="50">
        <f t="shared" si="14"/>
        <v>199483.326</v>
      </c>
      <c r="M70" s="121"/>
      <c r="N70" s="226"/>
      <c r="O70" s="226"/>
      <c r="P70" s="225"/>
      <c r="Q70" s="226"/>
      <c r="R70" s="121"/>
      <c r="S70" s="121"/>
      <c r="T70" s="121"/>
      <c r="U70" s="121"/>
      <c r="V70" s="121"/>
      <c r="W70" s="121"/>
    </row>
    <row r="71" spans="1:23" s="23" customFormat="1" ht="12.75">
      <c r="A71" s="111"/>
      <c r="B71" s="411" t="s">
        <v>634</v>
      </c>
      <c r="C71" s="39">
        <f>SUM(C62:C70)</f>
        <v>1716558.1019999995</v>
      </c>
      <c r="D71" s="39">
        <f t="shared" ref="D71:L71" si="15">SUM(D62:D70)</f>
        <v>1318401</v>
      </c>
      <c r="E71" s="39">
        <f t="shared" si="15"/>
        <v>0</v>
      </c>
      <c r="F71" s="39">
        <f t="shared" si="15"/>
        <v>1318401</v>
      </c>
      <c r="G71" s="39">
        <f t="shared" si="15"/>
        <v>398157.10199999996</v>
      </c>
      <c r="H71" s="39">
        <f t="shared" si="15"/>
        <v>0</v>
      </c>
      <c r="I71" s="39">
        <f t="shared" si="15"/>
        <v>0</v>
      </c>
      <c r="J71" s="39">
        <f t="shared" si="15"/>
        <v>0</v>
      </c>
      <c r="K71" s="39">
        <f t="shared" si="15"/>
        <v>1716558.1019999995</v>
      </c>
      <c r="L71" s="39">
        <f t="shared" si="15"/>
        <v>1716558.1019999995</v>
      </c>
      <c r="M71" s="121"/>
      <c r="N71" s="226"/>
      <c r="O71" s="226"/>
      <c r="P71" s="225"/>
      <c r="Q71" s="226"/>
      <c r="R71" s="121"/>
      <c r="S71" s="121"/>
      <c r="T71" s="121"/>
      <c r="U71" s="121"/>
      <c r="V71" s="121"/>
      <c r="W71" s="121"/>
    </row>
    <row r="72" spans="1:23" s="217" customFormat="1" ht="12.75">
      <c r="A72" s="103"/>
      <c r="B72" s="232" t="s">
        <v>418</v>
      </c>
      <c r="C72" s="233">
        <f>SUM(C71,C60,C44)</f>
        <v>446265199.42823827</v>
      </c>
      <c r="D72" s="233">
        <f t="shared" ref="D72:L72" si="16">SUM(D71,D60,D44)</f>
        <v>280763258.12000006</v>
      </c>
      <c r="E72" s="233">
        <f t="shared" si="16"/>
        <v>50352498</v>
      </c>
      <c r="F72" s="233">
        <f t="shared" si="16"/>
        <v>331115756.12000006</v>
      </c>
      <c r="G72" s="233">
        <f t="shared" si="16"/>
        <v>99996958.348239988</v>
      </c>
      <c r="H72" s="233">
        <f t="shared" si="16"/>
        <v>6069330.9600000018</v>
      </c>
      <c r="I72" s="233">
        <f t="shared" si="16"/>
        <v>3695153.9999983422</v>
      </c>
      <c r="J72" s="233">
        <f t="shared" si="16"/>
        <v>5387999.9999998305</v>
      </c>
      <c r="K72" s="233">
        <f t="shared" si="16"/>
        <v>446265199.42823827</v>
      </c>
      <c r="L72" s="233">
        <f t="shared" si="16"/>
        <v>446265199.42823827</v>
      </c>
      <c r="M72" s="234" t="s">
        <v>2</v>
      </c>
      <c r="N72" s="235"/>
      <c r="O72" s="235"/>
      <c r="P72" s="235"/>
      <c r="Q72" s="235"/>
      <c r="R72" s="234"/>
      <c r="S72" s="234"/>
      <c r="T72" s="234"/>
      <c r="U72" s="234"/>
      <c r="V72" s="234"/>
      <c r="W72" s="234"/>
    </row>
    <row r="73" spans="1:23" s="23" customFormat="1" ht="12.75">
      <c r="G73" s="23" t="s">
        <v>2</v>
      </c>
      <c r="N73" s="236"/>
      <c r="O73" s="236"/>
      <c r="P73" s="236"/>
      <c r="Q73" s="236"/>
    </row>
    <row r="74" spans="1:23" s="23" customFormat="1" ht="12.75">
      <c r="B74" s="23" t="s">
        <v>419</v>
      </c>
      <c r="C74" s="236"/>
      <c r="N74" s="236"/>
    </row>
    <row r="75" spans="1:23" s="23" customFormat="1" ht="12.75">
      <c r="B75" s="237" t="s">
        <v>420</v>
      </c>
      <c r="C75" s="225">
        <f>'[1]Доходы 3'!E38*1000</f>
        <v>372294000</v>
      </c>
      <c r="M75" s="23" t="s">
        <v>2</v>
      </c>
      <c r="N75" s="236"/>
    </row>
    <row r="76" spans="1:23" s="23" customFormat="1" ht="12.75">
      <c r="B76" s="237" t="s">
        <v>421</v>
      </c>
      <c r="C76" s="225">
        <f>'[1]Доходы 3'!E39*1000</f>
        <v>73971200</v>
      </c>
      <c r="G76" s="23" t="s">
        <v>2</v>
      </c>
    </row>
    <row r="77" spans="1:23" s="23" customFormat="1" ht="12.75">
      <c r="B77" s="23" t="s">
        <v>422</v>
      </c>
      <c r="C77" s="238">
        <f>C75-C44</f>
        <v>0.51320171356201172</v>
      </c>
      <c r="I77" s="239"/>
    </row>
    <row r="78" spans="1:23" s="23" customFormat="1" ht="12.75">
      <c r="B78" s="23" t="s">
        <v>423</v>
      </c>
      <c r="C78" s="238">
        <f>C76-(C60+C71)</f>
        <v>5.8559998869895935E-2</v>
      </c>
    </row>
    <row r="79" spans="1:23" s="23" customFormat="1" ht="12.75"/>
    <row r="80" spans="1:23" s="23" customFormat="1" ht="12.75"/>
    <row r="81" s="23" customFormat="1" ht="12.75"/>
    <row r="82" s="23" customFormat="1" ht="12.75"/>
    <row r="83" s="23" customFormat="1" ht="12.75"/>
    <row r="84" s="23" customFormat="1" ht="12.75"/>
    <row r="85" s="23" customFormat="1" ht="12.75"/>
    <row r="86" s="23" customFormat="1" ht="12.75"/>
    <row r="87" s="23" customFormat="1" ht="12.75"/>
    <row r="88" s="23" customFormat="1" ht="12.75"/>
    <row r="89" s="23" customFormat="1" ht="12.75"/>
    <row r="90" s="23" customFormat="1" ht="12.75"/>
    <row r="91" s="23" customFormat="1" ht="12.75"/>
    <row r="92" s="23" customFormat="1" ht="12.75"/>
    <row r="93" s="23" customFormat="1" ht="12.75"/>
    <row r="94" s="23" customFormat="1" ht="12.75"/>
    <row r="95" s="23" customFormat="1" ht="12.75"/>
    <row r="96" s="23" customFormat="1" ht="12.75"/>
    <row r="97" s="23" customFormat="1" ht="12.75"/>
    <row r="98" s="23" customFormat="1" ht="12.75"/>
    <row r="99" s="23" customFormat="1" ht="12.75"/>
  </sheetData>
  <mergeCells count="21">
    <mergeCell ref="H11:H12"/>
    <mergeCell ref="I11:I12"/>
    <mergeCell ref="J11:J12"/>
    <mergeCell ref="G11:G12"/>
    <mergeCell ref="A7:L7"/>
    <mergeCell ref="A8:L8"/>
    <mergeCell ref="I10:J10"/>
    <mergeCell ref="K10:K12"/>
    <mergeCell ref="L10:L12"/>
    <mergeCell ref="A10:A12"/>
    <mergeCell ref="B10:B12"/>
    <mergeCell ref="C10:C12"/>
    <mergeCell ref="D10:E10"/>
    <mergeCell ref="F10:F12"/>
    <mergeCell ref="D11:E11"/>
    <mergeCell ref="A6:L6"/>
    <mergeCell ref="E1:L1"/>
    <mergeCell ref="H2:L2"/>
    <mergeCell ref="H3:L3"/>
    <mergeCell ref="F4:L4"/>
    <mergeCell ref="F5:L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HF45"/>
  <sheetViews>
    <sheetView workbookViewId="0">
      <selection activeCell="A5" sqref="A5:E5"/>
    </sheetView>
  </sheetViews>
  <sheetFormatPr defaultRowHeight="15"/>
  <cols>
    <col min="1" max="1" width="43.5703125" customWidth="1"/>
    <col min="2" max="2" width="6.42578125" customWidth="1"/>
    <col min="257" max="257" width="47.85546875" customWidth="1"/>
    <col min="258" max="258" width="7.140625" customWidth="1"/>
    <col min="513" max="513" width="47.85546875" customWidth="1"/>
    <col min="514" max="514" width="7.140625" customWidth="1"/>
    <col min="769" max="769" width="47.85546875" customWidth="1"/>
    <col min="770" max="770" width="7.140625" customWidth="1"/>
    <col min="1025" max="1025" width="47.85546875" customWidth="1"/>
    <col min="1026" max="1026" width="7.140625" customWidth="1"/>
    <col min="1281" max="1281" width="47.85546875" customWidth="1"/>
    <col min="1282" max="1282" width="7.140625" customWidth="1"/>
    <col min="1537" max="1537" width="47.85546875" customWidth="1"/>
    <col min="1538" max="1538" width="7.140625" customWidth="1"/>
    <col min="1793" max="1793" width="47.85546875" customWidth="1"/>
    <col min="1794" max="1794" width="7.140625" customWidth="1"/>
    <col min="2049" max="2049" width="47.85546875" customWidth="1"/>
    <col min="2050" max="2050" width="7.140625" customWidth="1"/>
    <col min="2305" max="2305" width="47.85546875" customWidth="1"/>
    <col min="2306" max="2306" width="7.140625" customWidth="1"/>
    <col min="2561" max="2561" width="47.85546875" customWidth="1"/>
    <col min="2562" max="2562" width="7.140625" customWidth="1"/>
    <col min="2817" max="2817" width="47.85546875" customWidth="1"/>
    <col min="2818" max="2818" width="7.140625" customWidth="1"/>
    <col min="3073" max="3073" width="47.85546875" customWidth="1"/>
    <col min="3074" max="3074" width="7.140625" customWidth="1"/>
    <col min="3329" max="3329" width="47.85546875" customWidth="1"/>
    <col min="3330" max="3330" width="7.140625" customWidth="1"/>
    <col min="3585" max="3585" width="47.85546875" customWidth="1"/>
    <col min="3586" max="3586" width="7.140625" customWidth="1"/>
    <col min="3841" max="3841" width="47.85546875" customWidth="1"/>
    <col min="3842" max="3842" width="7.140625" customWidth="1"/>
    <col min="4097" max="4097" width="47.85546875" customWidth="1"/>
    <col min="4098" max="4098" width="7.140625" customWidth="1"/>
    <col min="4353" max="4353" width="47.85546875" customWidth="1"/>
    <col min="4354" max="4354" width="7.140625" customWidth="1"/>
    <col min="4609" max="4609" width="47.85546875" customWidth="1"/>
    <col min="4610" max="4610" width="7.140625" customWidth="1"/>
    <col min="4865" max="4865" width="47.85546875" customWidth="1"/>
    <col min="4866" max="4866" width="7.140625" customWidth="1"/>
    <col min="5121" max="5121" width="47.85546875" customWidth="1"/>
    <col min="5122" max="5122" width="7.140625" customWidth="1"/>
    <col min="5377" max="5377" width="47.85546875" customWidth="1"/>
    <col min="5378" max="5378" width="7.140625" customWidth="1"/>
    <col min="5633" max="5633" width="47.85546875" customWidth="1"/>
    <col min="5634" max="5634" width="7.140625" customWidth="1"/>
    <col min="5889" max="5889" width="47.85546875" customWidth="1"/>
    <col min="5890" max="5890" width="7.140625" customWidth="1"/>
    <col min="6145" max="6145" width="47.85546875" customWidth="1"/>
    <col min="6146" max="6146" width="7.140625" customWidth="1"/>
    <col min="6401" max="6401" width="47.85546875" customWidth="1"/>
    <col min="6402" max="6402" width="7.140625" customWidth="1"/>
    <col min="6657" max="6657" width="47.85546875" customWidth="1"/>
    <col min="6658" max="6658" width="7.140625" customWidth="1"/>
    <col min="6913" max="6913" width="47.85546875" customWidth="1"/>
    <col min="6914" max="6914" width="7.140625" customWidth="1"/>
    <col min="7169" max="7169" width="47.85546875" customWidth="1"/>
    <col min="7170" max="7170" width="7.140625" customWidth="1"/>
    <col min="7425" max="7425" width="47.85546875" customWidth="1"/>
    <col min="7426" max="7426" width="7.140625" customWidth="1"/>
    <col min="7681" max="7681" width="47.85546875" customWidth="1"/>
    <col min="7682" max="7682" width="7.140625" customWidth="1"/>
    <col min="7937" max="7937" width="47.85546875" customWidth="1"/>
    <col min="7938" max="7938" width="7.140625" customWidth="1"/>
    <col min="8193" max="8193" width="47.85546875" customWidth="1"/>
    <col min="8194" max="8194" width="7.140625" customWidth="1"/>
    <col min="8449" max="8449" width="47.85546875" customWidth="1"/>
    <col min="8450" max="8450" width="7.140625" customWidth="1"/>
    <col min="8705" max="8705" width="47.85546875" customWidth="1"/>
    <col min="8706" max="8706" width="7.140625" customWidth="1"/>
    <col min="8961" max="8961" width="47.85546875" customWidth="1"/>
    <col min="8962" max="8962" width="7.140625" customWidth="1"/>
    <col min="9217" max="9217" width="47.85546875" customWidth="1"/>
    <col min="9218" max="9218" width="7.140625" customWidth="1"/>
    <col min="9473" max="9473" width="47.85546875" customWidth="1"/>
    <col min="9474" max="9474" width="7.140625" customWidth="1"/>
    <col min="9729" max="9729" width="47.85546875" customWidth="1"/>
    <col min="9730" max="9730" width="7.140625" customWidth="1"/>
    <col min="9985" max="9985" width="47.85546875" customWidth="1"/>
    <col min="9986" max="9986" width="7.140625" customWidth="1"/>
    <col min="10241" max="10241" width="47.85546875" customWidth="1"/>
    <col min="10242" max="10242" width="7.140625" customWidth="1"/>
    <col min="10497" max="10497" width="47.85546875" customWidth="1"/>
    <col min="10498" max="10498" width="7.140625" customWidth="1"/>
    <col min="10753" max="10753" width="47.85546875" customWidth="1"/>
    <col min="10754" max="10754" width="7.140625" customWidth="1"/>
    <col min="11009" max="11009" width="47.85546875" customWidth="1"/>
    <col min="11010" max="11010" width="7.140625" customWidth="1"/>
    <col min="11265" max="11265" width="47.85546875" customWidth="1"/>
    <col min="11266" max="11266" width="7.140625" customWidth="1"/>
    <col min="11521" max="11521" width="47.85546875" customWidth="1"/>
    <col min="11522" max="11522" width="7.140625" customWidth="1"/>
    <col min="11777" max="11777" width="47.85546875" customWidth="1"/>
    <col min="11778" max="11778" width="7.140625" customWidth="1"/>
    <col min="12033" max="12033" width="47.85546875" customWidth="1"/>
    <col min="12034" max="12034" width="7.140625" customWidth="1"/>
    <col min="12289" max="12289" width="47.85546875" customWidth="1"/>
    <col min="12290" max="12290" width="7.140625" customWidth="1"/>
    <col min="12545" max="12545" width="47.85546875" customWidth="1"/>
    <col min="12546" max="12546" width="7.140625" customWidth="1"/>
    <col min="12801" max="12801" width="47.85546875" customWidth="1"/>
    <col min="12802" max="12802" width="7.140625" customWidth="1"/>
    <col min="13057" max="13057" width="47.85546875" customWidth="1"/>
    <col min="13058" max="13058" width="7.140625" customWidth="1"/>
    <col min="13313" max="13313" width="47.85546875" customWidth="1"/>
    <col min="13314" max="13314" width="7.140625" customWidth="1"/>
    <col min="13569" max="13569" width="47.85546875" customWidth="1"/>
    <col min="13570" max="13570" width="7.140625" customWidth="1"/>
    <col min="13825" max="13825" width="47.85546875" customWidth="1"/>
    <col min="13826" max="13826" width="7.140625" customWidth="1"/>
    <col min="14081" max="14081" width="47.85546875" customWidth="1"/>
    <col min="14082" max="14082" width="7.140625" customWidth="1"/>
    <col min="14337" max="14337" width="47.85546875" customWidth="1"/>
    <col min="14338" max="14338" width="7.140625" customWidth="1"/>
    <col min="14593" max="14593" width="47.85546875" customWidth="1"/>
    <col min="14594" max="14594" width="7.140625" customWidth="1"/>
    <col min="14849" max="14849" width="47.85546875" customWidth="1"/>
    <col min="14850" max="14850" width="7.140625" customWidth="1"/>
    <col min="15105" max="15105" width="47.85546875" customWidth="1"/>
    <col min="15106" max="15106" width="7.140625" customWidth="1"/>
    <col min="15361" max="15361" width="47.85546875" customWidth="1"/>
    <col min="15362" max="15362" width="7.140625" customWidth="1"/>
    <col min="15617" max="15617" width="47.85546875" customWidth="1"/>
    <col min="15618" max="15618" width="7.140625" customWidth="1"/>
    <col min="15873" max="15873" width="47.85546875" customWidth="1"/>
    <col min="15874" max="15874" width="7.140625" customWidth="1"/>
    <col min="16129" max="16129" width="47.85546875" customWidth="1"/>
    <col min="16130" max="16130" width="7.140625" customWidth="1"/>
  </cols>
  <sheetData>
    <row r="1" spans="1:214">
      <c r="C1" s="494" t="s">
        <v>386</v>
      </c>
      <c r="D1" s="494"/>
      <c r="E1" s="494"/>
    </row>
    <row r="2" spans="1:214">
      <c r="A2" s="494" t="s">
        <v>361</v>
      </c>
      <c r="B2" s="494"/>
      <c r="C2" s="494"/>
      <c r="D2" s="494"/>
      <c r="E2" s="494"/>
    </row>
    <row r="3" spans="1:214">
      <c r="A3" s="494" t="s">
        <v>655</v>
      </c>
      <c r="B3" s="494"/>
      <c r="C3" s="494"/>
      <c r="D3" s="494"/>
      <c r="E3" s="494"/>
    </row>
    <row r="4" spans="1:214">
      <c r="A4" s="320"/>
      <c r="B4" s="494" t="s">
        <v>577</v>
      </c>
      <c r="C4" s="494"/>
      <c r="D4" s="494"/>
      <c r="E4" s="494"/>
    </row>
    <row r="5" spans="1:214" ht="14.1" customHeight="1">
      <c r="A5" s="538" t="s">
        <v>657</v>
      </c>
      <c r="B5" s="538"/>
      <c r="C5" s="538"/>
      <c r="D5" s="538"/>
      <c r="E5" s="538"/>
    </row>
    <row r="6" spans="1:214" ht="18" customHeight="1">
      <c r="B6" s="207"/>
      <c r="C6" s="207"/>
    </row>
    <row r="7" spans="1:214" ht="57.75" customHeight="1">
      <c r="A7" s="495" t="s">
        <v>593</v>
      </c>
      <c r="B7" s="495"/>
      <c r="C7" s="495"/>
      <c r="D7" s="495"/>
      <c r="E7" s="495"/>
    </row>
    <row r="8" spans="1:214" ht="25.5" customHeight="1" thickBot="1">
      <c r="C8" s="208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</row>
    <row r="9" spans="1:214" ht="24" customHeight="1">
      <c r="A9" s="524" t="s">
        <v>363</v>
      </c>
      <c r="B9" s="527" t="s">
        <v>594</v>
      </c>
      <c r="C9" s="530" t="s">
        <v>253</v>
      </c>
      <c r="D9" s="531"/>
      <c r="E9" s="53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</row>
    <row r="10" spans="1:214" ht="15.75" hidden="1" customHeight="1">
      <c r="A10" s="525"/>
      <c r="B10" s="528"/>
      <c r="C10" s="533"/>
      <c r="D10" s="502"/>
      <c r="E10" s="534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</row>
    <row r="11" spans="1:214" s="23" customFormat="1" ht="15.75" hidden="1" customHeight="1" thickBot="1">
      <c r="A11" s="525"/>
      <c r="B11" s="528"/>
      <c r="C11" s="535"/>
      <c r="D11" s="536"/>
      <c r="E11" s="537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</row>
    <row r="12" spans="1:214" ht="69" customHeight="1" thickBot="1">
      <c r="A12" s="526"/>
      <c r="B12" s="529"/>
      <c r="C12" s="209" t="s">
        <v>579</v>
      </c>
      <c r="D12" s="209" t="s">
        <v>580</v>
      </c>
      <c r="E12" s="209" t="s">
        <v>581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</row>
    <row r="13" spans="1:214" ht="15.75" thickBot="1">
      <c r="A13" s="178" t="s">
        <v>6</v>
      </c>
      <c r="B13" s="178" t="s">
        <v>7</v>
      </c>
      <c r="C13" s="178" t="s">
        <v>8</v>
      </c>
      <c r="D13" s="381" t="s">
        <v>588</v>
      </c>
      <c r="E13" s="381" t="s">
        <v>589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</row>
    <row r="14" spans="1:214">
      <c r="A14" s="210" t="s">
        <v>335</v>
      </c>
      <c r="B14" s="211">
        <f>'[1]Расч дот РФФПП'!C7</f>
        <v>2.8719999999999999</v>
      </c>
      <c r="C14" s="160">
        <f>B14*C$45</f>
        <v>15278.690392441851</v>
      </c>
      <c r="D14" s="105">
        <f>C14</f>
        <v>15278.690392441851</v>
      </c>
      <c r="E14" s="105">
        <f>D14</f>
        <v>15278.690392441851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</row>
    <row r="15" spans="1:214">
      <c r="A15" s="210" t="s">
        <v>336</v>
      </c>
      <c r="B15" s="211">
        <f>'[1]Расч дот РФФПП'!C8</f>
        <v>6.28</v>
      </c>
      <c r="C15" s="160">
        <f t="shared" ref="C15:C33" si="0">B15*C$45</f>
        <v>33408.835537790677</v>
      </c>
      <c r="D15" s="105">
        <f t="shared" ref="D15:E33" si="1">C15</f>
        <v>33408.835537790677</v>
      </c>
      <c r="E15" s="105">
        <f t="shared" si="1"/>
        <v>33408.835537790677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</row>
    <row r="16" spans="1:214">
      <c r="A16" s="210" t="s">
        <v>337</v>
      </c>
      <c r="B16" s="211">
        <f>'[1]Расч дот РФФПП'!C9</f>
        <v>5.1040000000000001</v>
      </c>
      <c r="C16" s="160">
        <f t="shared" si="0"/>
        <v>27152.658691860452</v>
      </c>
      <c r="D16" s="105">
        <f t="shared" si="1"/>
        <v>27152.658691860452</v>
      </c>
      <c r="E16" s="105">
        <f t="shared" si="1"/>
        <v>27152.658691860452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</row>
    <row r="17" spans="1:214">
      <c r="A17" s="210" t="s">
        <v>338</v>
      </c>
      <c r="B17" s="211">
        <f>'[1]Расч дот РФФПП'!C10</f>
        <v>0.77700000000000002</v>
      </c>
      <c r="C17" s="160">
        <f t="shared" si="0"/>
        <v>4133.5454160610443</v>
      </c>
      <c r="D17" s="105">
        <f t="shared" si="1"/>
        <v>4133.5454160610443</v>
      </c>
      <c r="E17" s="105">
        <f t="shared" si="1"/>
        <v>4133.5454160610443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</row>
    <row r="18" spans="1:214">
      <c r="A18" s="210" t="s">
        <v>339</v>
      </c>
      <c r="B18" s="211"/>
      <c r="C18" s="160">
        <f t="shared" si="0"/>
        <v>0</v>
      </c>
      <c r="D18" s="105">
        <f t="shared" si="1"/>
        <v>0</v>
      </c>
      <c r="E18" s="105">
        <f t="shared" si="1"/>
        <v>0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</row>
    <row r="19" spans="1:214">
      <c r="A19" s="210" t="s">
        <v>340</v>
      </c>
      <c r="B19" s="211">
        <f>'[1]Расч дот РФФПП'!C12</f>
        <v>3.6539999999999999</v>
      </c>
      <c r="C19" s="160">
        <f t="shared" si="0"/>
        <v>19438.835199854639</v>
      </c>
      <c r="D19" s="105">
        <f t="shared" si="1"/>
        <v>19438.835199854639</v>
      </c>
      <c r="E19" s="105">
        <f t="shared" si="1"/>
        <v>19438.835199854639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</row>
    <row r="20" spans="1:214">
      <c r="A20" s="210" t="s">
        <v>341</v>
      </c>
      <c r="B20" s="211">
        <f>'[1]Расч дот РФФПП'!C13</f>
        <v>3.3530000000000002</v>
      </c>
      <c r="C20" s="160">
        <f t="shared" si="0"/>
        <v>17837.551840479642</v>
      </c>
      <c r="D20" s="105">
        <f t="shared" si="1"/>
        <v>17837.551840479642</v>
      </c>
      <c r="E20" s="105">
        <f t="shared" si="1"/>
        <v>17837.551840479642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</row>
    <row r="21" spans="1:214">
      <c r="A21" s="210" t="s">
        <v>342</v>
      </c>
      <c r="B21" s="211">
        <f>'[1]Расч дот РФФПП'!C14</f>
        <v>1.22</v>
      </c>
      <c r="C21" s="160">
        <f t="shared" si="0"/>
        <v>6490.2514898255777</v>
      </c>
      <c r="D21" s="105">
        <f t="shared" si="1"/>
        <v>6490.2514898255777</v>
      </c>
      <c r="E21" s="105">
        <f t="shared" si="1"/>
        <v>6490.2514898255777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</row>
    <row r="22" spans="1:214">
      <c r="A22" s="210" t="s">
        <v>343</v>
      </c>
      <c r="B22" s="211">
        <f>'[1]Расч дот РФФПП'!C15</f>
        <v>2.1309999999999998</v>
      </c>
      <c r="C22" s="160">
        <f t="shared" si="0"/>
        <v>11336.660594113364</v>
      </c>
      <c r="D22" s="105">
        <f t="shared" si="1"/>
        <v>11336.660594113364</v>
      </c>
      <c r="E22" s="105">
        <f t="shared" si="1"/>
        <v>11336.660594113364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</row>
    <row r="23" spans="1:214">
      <c r="A23" s="210" t="s">
        <v>344</v>
      </c>
      <c r="B23" s="211">
        <f>'[1]Расч дот РФФПП'!C16</f>
        <v>0.89600000000000002</v>
      </c>
      <c r="C23" s="160">
        <f t="shared" si="0"/>
        <v>4766.6109302325558</v>
      </c>
      <c r="D23" s="105">
        <f t="shared" si="1"/>
        <v>4766.6109302325558</v>
      </c>
      <c r="E23" s="105">
        <f t="shared" si="1"/>
        <v>4766.6109302325558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</row>
    <row r="24" spans="1:214">
      <c r="A24" s="210" t="s">
        <v>345</v>
      </c>
      <c r="B24" s="211">
        <f>'[1]Расч дот РФФПП'!C17</f>
        <v>0.36099999999999999</v>
      </c>
      <c r="C24" s="160">
        <f t="shared" si="0"/>
        <v>1920.476055595929</v>
      </c>
      <c r="D24" s="105">
        <f t="shared" si="1"/>
        <v>1920.476055595929</v>
      </c>
      <c r="E24" s="105">
        <f t="shared" si="1"/>
        <v>1920.476055595929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</row>
    <row r="25" spans="1:214">
      <c r="A25" s="210" t="s">
        <v>346</v>
      </c>
      <c r="B25" s="211">
        <f>'[1]Расч дот РФФПП'!C18</f>
        <v>1.863</v>
      </c>
      <c r="C25" s="160">
        <f t="shared" si="0"/>
        <v>9910.9332176598782</v>
      </c>
      <c r="D25" s="105">
        <f t="shared" si="1"/>
        <v>9910.9332176598782</v>
      </c>
      <c r="E25" s="105">
        <f t="shared" si="1"/>
        <v>9910.9332176598782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</row>
    <row r="26" spans="1:214">
      <c r="A26" s="210" t="s">
        <v>347</v>
      </c>
      <c r="B26" s="211">
        <f>'[1]Расч дот РФФПП'!C19</f>
        <v>4.117</v>
      </c>
      <c r="C26" s="160">
        <f t="shared" si="0"/>
        <v>21901.938839026148</v>
      </c>
      <c r="D26" s="105">
        <f t="shared" si="1"/>
        <v>21901.938839026148</v>
      </c>
      <c r="E26" s="105">
        <f t="shared" si="1"/>
        <v>21901.938839026148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</row>
    <row r="27" spans="1:214">
      <c r="A27" s="210" t="s">
        <v>348</v>
      </c>
      <c r="B27" s="211">
        <f>'[1]Расч дот РФФПП'!C20</f>
        <v>3.202</v>
      </c>
      <c r="C27" s="160">
        <f t="shared" si="0"/>
        <v>17034.250221656966</v>
      </c>
      <c r="D27" s="105">
        <f t="shared" si="1"/>
        <v>17034.250221656966</v>
      </c>
      <c r="E27" s="105">
        <f t="shared" si="1"/>
        <v>17034.250221656966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</row>
    <row r="28" spans="1:214">
      <c r="A28" s="210" t="s">
        <v>349</v>
      </c>
      <c r="B28" s="211">
        <f>'[1]Расч дот РФФПП'!C21</f>
        <v>1.21</v>
      </c>
      <c r="C28" s="160">
        <f t="shared" si="0"/>
        <v>6437.0527071220895</v>
      </c>
      <c r="D28" s="105">
        <f t="shared" si="1"/>
        <v>6437.0527071220895</v>
      </c>
      <c r="E28" s="105">
        <f t="shared" si="1"/>
        <v>6437.0527071220895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</row>
    <row r="29" spans="1:214">
      <c r="A29" s="210" t="s">
        <v>350</v>
      </c>
      <c r="B29" s="211">
        <f>'[1]Расч дот РФФПП'!C22</f>
        <v>0.71799999999999997</v>
      </c>
      <c r="C29" s="160">
        <f t="shared" si="0"/>
        <v>3819.6725981104628</v>
      </c>
      <c r="D29" s="105">
        <f t="shared" si="1"/>
        <v>3819.6725981104628</v>
      </c>
      <c r="E29" s="105">
        <f t="shared" si="1"/>
        <v>3819.6725981104628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</row>
    <row r="30" spans="1:214">
      <c r="A30" s="210" t="s">
        <v>351</v>
      </c>
      <c r="B30" s="211">
        <f>'[1]Расч дот РФФПП'!C23</f>
        <v>2.9350000000000001</v>
      </c>
      <c r="C30" s="160">
        <f t="shared" si="0"/>
        <v>15613.842723473828</v>
      </c>
      <c r="D30" s="105">
        <f t="shared" si="1"/>
        <v>15613.842723473828</v>
      </c>
      <c r="E30" s="105">
        <f t="shared" si="1"/>
        <v>15613.842723473828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</row>
    <row r="31" spans="1:214">
      <c r="A31" s="210" t="s">
        <v>352</v>
      </c>
      <c r="B31" s="211">
        <f>'[1]Расч дот РФФПП'!C24</f>
        <v>1.45</v>
      </c>
      <c r="C31" s="160">
        <f t="shared" si="0"/>
        <v>7713.8234920058094</v>
      </c>
      <c r="D31" s="105">
        <f t="shared" si="1"/>
        <v>7713.8234920058094</v>
      </c>
      <c r="E31" s="105">
        <f t="shared" si="1"/>
        <v>7713.8234920058094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</row>
    <row r="32" spans="1:214">
      <c r="A32" s="210" t="s">
        <v>353</v>
      </c>
      <c r="B32" s="211">
        <f>'[1]Расч дот РФФПП'!C25</f>
        <v>0.67400000000000004</v>
      </c>
      <c r="C32" s="160">
        <f t="shared" si="0"/>
        <v>3585.5979542151144</v>
      </c>
      <c r="D32" s="105">
        <f t="shared" si="1"/>
        <v>3585.5979542151144</v>
      </c>
      <c r="E32" s="105">
        <f t="shared" si="1"/>
        <v>3585.5979542151144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</row>
    <row r="33" spans="1:5" ht="15.75" thickBot="1">
      <c r="A33" s="212" t="s">
        <v>354</v>
      </c>
      <c r="B33" s="211">
        <f>'[1]Расч дот РФФПП'!C26</f>
        <v>1.2150000000000001</v>
      </c>
      <c r="C33" s="160">
        <f t="shared" si="0"/>
        <v>6463.6520984738336</v>
      </c>
      <c r="D33" s="105">
        <f t="shared" si="1"/>
        <v>6463.6520984738336</v>
      </c>
      <c r="E33" s="105">
        <f t="shared" si="1"/>
        <v>6463.6520984738336</v>
      </c>
    </row>
    <row r="34" spans="1:5" ht="15.75" thickBot="1">
      <c r="A34" s="182" t="s">
        <v>241</v>
      </c>
      <c r="B34" s="213">
        <f>SUM(B14:B33)</f>
        <v>44.032000000000004</v>
      </c>
      <c r="C34" s="162">
        <f>SUM(C14:C33)</f>
        <v>234244.87999999986</v>
      </c>
      <c r="D34" s="162">
        <f>SUM(D14:D33)</f>
        <v>234244.87999999986</v>
      </c>
      <c r="E34" s="162">
        <f>SUM(E14:E33)</f>
        <v>234244.87999999986</v>
      </c>
    </row>
    <row r="35" spans="1:5">
      <c r="A35" s="23"/>
      <c r="B35" s="23"/>
      <c r="C35" s="184"/>
    </row>
    <row r="36" spans="1:5">
      <c r="A36" s="23"/>
      <c r="B36" s="23"/>
      <c r="C36" s="184"/>
    </row>
    <row r="37" spans="1:5">
      <c r="A37" s="23"/>
      <c r="B37" s="23"/>
      <c r="C37" s="184"/>
    </row>
    <row r="38" spans="1:5">
      <c r="A38" s="23" t="s">
        <v>387</v>
      </c>
      <c r="B38" s="23"/>
      <c r="C38" s="184">
        <f>'[1]Свод бюджета района'!G18+'[1]ЗАГС 15'!C34</f>
        <v>1564000</v>
      </c>
    </row>
    <row r="39" spans="1:5">
      <c r="A39" s="23"/>
      <c r="B39" s="23"/>
      <c r="C39" s="214">
        <f>'[1]Доходы 3'!E46*1000-'[1]ЗАГС 15'!C38</f>
        <v>0</v>
      </c>
    </row>
    <row r="40" spans="1:5">
      <c r="A40" s="23"/>
      <c r="B40" s="23"/>
      <c r="C40" s="184"/>
    </row>
    <row r="41" spans="1:5">
      <c r="A41" s="23"/>
      <c r="B41" s="23"/>
      <c r="C41" s="184"/>
    </row>
    <row r="44" spans="1:5">
      <c r="C44" s="24">
        <f>('[1]Доходы 3'!E46*1000)-'[1]Аппарат свод'!AL16</f>
        <v>234244.87999999989</v>
      </c>
    </row>
    <row r="45" spans="1:5">
      <c r="C45">
        <f>C44/B34</f>
        <v>5319.8782703488341</v>
      </c>
    </row>
  </sheetData>
  <mergeCells count="9">
    <mergeCell ref="A7:E7"/>
    <mergeCell ref="A9:A12"/>
    <mergeCell ref="B9:B12"/>
    <mergeCell ref="C9:E11"/>
    <mergeCell ref="C1:E1"/>
    <mergeCell ref="A2:E2"/>
    <mergeCell ref="A3:E3"/>
    <mergeCell ref="B4:E4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HG39"/>
  <sheetViews>
    <sheetView workbookViewId="0">
      <selection activeCell="B5" sqref="B5:D5"/>
    </sheetView>
  </sheetViews>
  <sheetFormatPr defaultRowHeight="15"/>
  <cols>
    <col min="1" max="1" width="51.85546875" customWidth="1"/>
    <col min="2" max="2" width="9.85546875" customWidth="1"/>
    <col min="5" max="11" width="0" hidden="1" customWidth="1"/>
    <col min="257" max="257" width="57" customWidth="1"/>
    <col min="258" max="258" width="10.85546875" customWidth="1"/>
    <col min="513" max="513" width="57" customWidth="1"/>
    <col min="514" max="514" width="10.85546875" customWidth="1"/>
    <col min="769" max="769" width="57" customWidth="1"/>
    <col min="770" max="770" width="10.85546875" customWidth="1"/>
    <col min="1025" max="1025" width="57" customWidth="1"/>
    <col min="1026" max="1026" width="10.85546875" customWidth="1"/>
    <col min="1281" max="1281" width="57" customWidth="1"/>
    <col min="1282" max="1282" width="10.85546875" customWidth="1"/>
    <col min="1537" max="1537" width="57" customWidth="1"/>
    <col min="1538" max="1538" width="10.85546875" customWidth="1"/>
    <col min="1793" max="1793" width="57" customWidth="1"/>
    <col min="1794" max="1794" width="10.85546875" customWidth="1"/>
    <col min="2049" max="2049" width="57" customWidth="1"/>
    <col min="2050" max="2050" width="10.85546875" customWidth="1"/>
    <col min="2305" max="2305" width="57" customWidth="1"/>
    <col min="2306" max="2306" width="10.85546875" customWidth="1"/>
    <col min="2561" max="2561" width="57" customWidth="1"/>
    <col min="2562" max="2562" width="10.85546875" customWidth="1"/>
    <col min="2817" max="2817" width="57" customWidth="1"/>
    <col min="2818" max="2818" width="10.85546875" customWidth="1"/>
    <col min="3073" max="3073" width="57" customWidth="1"/>
    <col min="3074" max="3074" width="10.85546875" customWidth="1"/>
    <col min="3329" max="3329" width="57" customWidth="1"/>
    <col min="3330" max="3330" width="10.85546875" customWidth="1"/>
    <col min="3585" max="3585" width="57" customWidth="1"/>
    <col min="3586" max="3586" width="10.85546875" customWidth="1"/>
    <col min="3841" max="3841" width="57" customWidth="1"/>
    <col min="3842" max="3842" width="10.85546875" customWidth="1"/>
    <col min="4097" max="4097" width="57" customWidth="1"/>
    <col min="4098" max="4098" width="10.85546875" customWidth="1"/>
    <col min="4353" max="4353" width="57" customWidth="1"/>
    <col min="4354" max="4354" width="10.85546875" customWidth="1"/>
    <col min="4609" max="4609" width="57" customWidth="1"/>
    <col min="4610" max="4610" width="10.85546875" customWidth="1"/>
    <col min="4865" max="4865" width="57" customWidth="1"/>
    <col min="4866" max="4866" width="10.85546875" customWidth="1"/>
    <col min="5121" max="5121" width="57" customWidth="1"/>
    <col min="5122" max="5122" width="10.85546875" customWidth="1"/>
    <col min="5377" max="5377" width="57" customWidth="1"/>
    <col min="5378" max="5378" width="10.85546875" customWidth="1"/>
    <col min="5633" max="5633" width="57" customWidth="1"/>
    <col min="5634" max="5634" width="10.85546875" customWidth="1"/>
    <col min="5889" max="5889" width="57" customWidth="1"/>
    <col min="5890" max="5890" width="10.85546875" customWidth="1"/>
    <col min="6145" max="6145" width="57" customWidth="1"/>
    <col min="6146" max="6146" width="10.85546875" customWidth="1"/>
    <col min="6401" max="6401" width="57" customWidth="1"/>
    <col min="6402" max="6402" width="10.85546875" customWidth="1"/>
    <col min="6657" max="6657" width="57" customWidth="1"/>
    <col min="6658" max="6658" width="10.85546875" customWidth="1"/>
    <col min="6913" max="6913" width="57" customWidth="1"/>
    <col min="6914" max="6914" width="10.85546875" customWidth="1"/>
    <col min="7169" max="7169" width="57" customWidth="1"/>
    <col min="7170" max="7170" width="10.85546875" customWidth="1"/>
    <col min="7425" max="7425" width="57" customWidth="1"/>
    <col min="7426" max="7426" width="10.85546875" customWidth="1"/>
    <col min="7681" max="7681" width="57" customWidth="1"/>
    <col min="7682" max="7682" width="10.85546875" customWidth="1"/>
    <col min="7937" max="7937" width="57" customWidth="1"/>
    <col min="7938" max="7938" width="10.85546875" customWidth="1"/>
    <col min="8193" max="8193" width="57" customWidth="1"/>
    <col min="8194" max="8194" width="10.85546875" customWidth="1"/>
    <col min="8449" max="8449" width="57" customWidth="1"/>
    <col min="8450" max="8450" width="10.85546875" customWidth="1"/>
    <col min="8705" max="8705" width="57" customWidth="1"/>
    <col min="8706" max="8706" width="10.85546875" customWidth="1"/>
    <col min="8961" max="8961" width="57" customWidth="1"/>
    <col min="8962" max="8962" width="10.85546875" customWidth="1"/>
    <col min="9217" max="9217" width="57" customWidth="1"/>
    <col min="9218" max="9218" width="10.85546875" customWidth="1"/>
    <col min="9473" max="9473" width="57" customWidth="1"/>
    <col min="9474" max="9474" width="10.85546875" customWidth="1"/>
    <col min="9729" max="9729" width="57" customWidth="1"/>
    <col min="9730" max="9730" width="10.85546875" customWidth="1"/>
    <col min="9985" max="9985" width="57" customWidth="1"/>
    <col min="9986" max="9986" width="10.85546875" customWidth="1"/>
    <col min="10241" max="10241" width="57" customWidth="1"/>
    <col min="10242" max="10242" width="10.85546875" customWidth="1"/>
    <col min="10497" max="10497" width="57" customWidth="1"/>
    <col min="10498" max="10498" width="10.85546875" customWidth="1"/>
    <col min="10753" max="10753" width="57" customWidth="1"/>
    <col min="10754" max="10754" width="10.85546875" customWidth="1"/>
    <col min="11009" max="11009" width="57" customWidth="1"/>
    <col min="11010" max="11010" width="10.85546875" customWidth="1"/>
    <col min="11265" max="11265" width="57" customWidth="1"/>
    <col min="11266" max="11266" width="10.85546875" customWidth="1"/>
    <col min="11521" max="11521" width="57" customWidth="1"/>
    <col min="11522" max="11522" width="10.85546875" customWidth="1"/>
    <col min="11777" max="11777" width="57" customWidth="1"/>
    <col min="11778" max="11778" width="10.85546875" customWidth="1"/>
    <col min="12033" max="12033" width="57" customWidth="1"/>
    <col min="12034" max="12034" width="10.85546875" customWidth="1"/>
    <col min="12289" max="12289" width="57" customWidth="1"/>
    <col min="12290" max="12290" width="10.85546875" customWidth="1"/>
    <col min="12545" max="12545" width="57" customWidth="1"/>
    <col min="12546" max="12546" width="10.85546875" customWidth="1"/>
    <col min="12801" max="12801" width="57" customWidth="1"/>
    <col min="12802" max="12802" width="10.85546875" customWidth="1"/>
    <col min="13057" max="13057" width="57" customWidth="1"/>
    <col min="13058" max="13058" width="10.85546875" customWidth="1"/>
    <col min="13313" max="13313" width="57" customWidth="1"/>
    <col min="13314" max="13314" width="10.85546875" customWidth="1"/>
    <col min="13569" max="13569" width="57" customWidth="1"/>
    <col min="13570" max="13570" width="10.85546875" customWidth="1"/>
    <col min="13825" max="13825" width="57" customWidth="1"/>
    <col min="13826" max="13826" width="10.85546875" customWidth="1"/>
    <col min="14081" max="14081" width="57" customWidth="1"/>
    <col min="14082" max="14082" width="10.85546875" customWidth="1"/>
    <col min="14337" max="14337" width="57" customWidth="1"/>
    <col min="14338" max="14338" width="10.85546875" customWidth="1"/>
    <col min="14593" max="14593" width="57" customWidth="1"/>
    <col min="14594" max="14594" width="10.85546875" customWidth="1"/>
    <col min="14849" max="14849" width="57" customWidth="1"/>
    <col min="14850" max="14850" width="10.85546875" customWidth="1"/>
    <col min="15105" max="15105" width="57" customWidth="1"/>
    <col min="15106" max="15106" width="10.85546875" customWidth="1"/>
    <col min="15361" max="15361" width="57" customWidth="1"/>
    <col min="15362" max="15362" width="10.85546875" customWidth="1"/>
    <col min="15617" max="15617" width="57" customWidth="1"/>
    <col min="15618" max="15618" width="10.85546875" customWidth="1"/>
    <col min="15873" max="15873" width="57" customWidth="1"/>
    <col min="15874" max="15874" width="10.85546875" customWidth="1"/>
    <col min="16129" max="16129" width="57" customWidth="1"/>
    <col min="16130" max="16130" width="10.85546875" customWidth="1"/>
  </cols>
  <sheetData>
    <row r="1" spans="1:215">
      <c r="B1" s="494" t="s">
        <v>388</v>
      </c>
      <c r="C1" s="494"/>
      <c r="D1" s="494"/>
    </row>
    <row r="2" spans="1:215">
      <c r="A2" s="494" t="s">
        <v>361</v>
      </c>
      <c r="B2" s="494"/>
      <c r="C2" s="494"/>
      <c r="D2" s="494"/>
    </row>
    <row r="3" spans="1:215">
      <c r="A3" s="494" t="s">
        <v>652</v>
      </c>
      <c r="B3" s="494"/>
      <c r="C3" s="494"/>
      <c r="D3" s="494"/>
    </row>
    <row r="4" spans="1:215" ht="12.75" customHeight="1">
      <c r="A4" s="494" t="s">
        <v>591</v>
      </c>
      <c r="B4" s="494"/>
      <c r="C4" s="494"/>
      <c r="D4" s="494"/>
    </row>
    <row r="5" spans="1:215" ht="13.5" customHeight="1">
      <c r="B5" s="538" t="s">
        <v>656</v>
      </c>
      <c r="C5" s="538"/>
      <c r="D5" s="538"/>
    </row>
    <row r="6" spans="1:215" ht="46.5" customHeight="1" thickBot="1">
      <c r="A6" s="495" t="s">
        <v>595</v>
      </c>
      <c r="B6" s="495"/>
      <c r="C6" s="495"/>
      <c r="D6" s="495"/>
    </row>
    <row r="7" spans="1:215" ht="25.5" customHeight="1">
      <c r="A7" s="540" t="s">
        <v>363</v>
      </c>
      <c r="B7" s="544" t="s">
        <v>253</v>
      </c>
      <c r="C7" s="544"/>
      <c r="D7" s="544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</row>
    <row r="8" spans="1:215" ht="24" customHeight="1">
      <c r="A8" s="541"/>
      <c r="B8" s="544"/>
      <c r="C8" s="544"/>
      <c r="D8" s="544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</row>
    <row r="9" spans="1:215" ht="22.7" customHeight="1">
      <c r="A9" s="541"/>
      <c r="B9" s="544"/>
      <c r="C9" s="544"/>
      <c r="D9" s="544"/>
      <c r="E9" s="543" t="s">
        <v>389</v>
      </c>
      <c r="F9" s="143"/>
      <c r="G9" s="539" t="s">
        <v>390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</row>
    <row r="10" spans="1:215" s="23" customFormat="1" ht="16.149999999999999" customHeight="1" thickBot="1">
      <c r="A10" s="542"/>
      <c r="B10" s="396" t="s">
        <v>579</v>
      </c>
      <c r="C10" s="396" t="s">
        <v>580</v>
      </c>
      <c r="D10" s="396" t="s">
        <v>581</v>
      </c>
      <c r="E10" s="543"/>
      <c r="F10" s="121"/>
      <c r="G10" s="539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</row>
    <row r="11" spans="1:215" ht="8.65" customHeight="1" thickBot="1">
      <c r="A11" s="178" t="s">
        <v>6</v>
      </c>
      <c r="B11" s="187" t="s">
        <v>7</v>
      </c>
      <c r="C11" s="381" t="s">
        <v>8</v>
      </c>
      <c r="D11" s="397" t="s">
        <v>588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</row>
    <row r="12" spans="1:215">
      <c r="A12" s="210" t="s">
        <v>335</v>
      </c>
      <c r="B12" s="376">
        <v>65000</v>
      </c>
      <c r="C12" s="105">
        <f>B12</f>
        <v>65000</v>
      </c>
      <c r="D12" s="105">
        <f>B12</f>
        <v>65000</v>
      </c>
      <c r="E12" s="143">
        <f>'[2]ЗАГС 15'!B13</f>
        <v>2.843</v>
      </c>
      <c r="F12" s="143"/>
      <c r="G12" s="143"/>
      <c r="H12" s="143"/>
      <c r="I12" s="143">
        <v>47</v>
      </c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</row>
    <row r="13" spans="1:215">
      <c r="A13" s="210" t="s">
        <v>336</v>
      </c>
      <c r="B13" s="376">
        <v>129000</v>
      </c>
      <c r="C13" s="105">
        <f t="shared" ref="C13:C31" si="0">B13</f>
        <v>129000</v>
      </c>
      <c r="D13" s="105">
        <f t="shared" ref="D13:D31" si="1">B13</f>
        <v>129000</v>
      </c>
      <c r="E13" s="143">
        <f>'[2]ЗАГС 15'!B14</f>
        <v>6.1740000000000004</v>
      </c>
      <c r="F13" s="143"/>
      <c r="G13" s="143"/>
      <c r="H13" s="143"/>
      <c r="I13" s="143">
        <v>112</v>
      </c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</row>
    <row r="14" spans="1:215">
      <c r="A14" s="210" t="s">
        <v>337</v>
      </c>
      <c r="B14" s="376">
        <v>114000</v>
      </c>
      <c r="C14" s="105">
        <f t="shared" si="0"/>
        <v>114000</v>
      </c>
      <c r="D14" s="105">
        <f t="shared" si="1"/>
        <v>114000</v>
      </c>
      <c r="E14" s="143">
        <f>'[2]ЗАГС 15'!B15</f>
        <v>5.19</v>
      </c>
      <c r="F14" s="143"/>
      <c r="G14" s="143"/>
      <c r="H14" s="143"/>
      <c r="I14" s="143">
        <v>100</v>
      </c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</row>
    <row r="15" spans="1:215">
      <c r="A15" s="210" t="s">
        <v>338</v>
      </c>
      <c r="B15" s="376">
        <v>65000</v>
      </c>
      <c r="C15" s="105">
        <f t="shared" si="0"/>
        <v>65000</v>
      </c>
      <c r="D15" s="105">
        <f t="shared" si="1"/>
        <v>65000</v>
      </c>
      <c r="E15" s="143">
        <f>'[2]ЗАГС 15'!B16</f>
        <v>0.89600000000000002</v>
      </c>
      <c r="F15" s="143"/>
      <c r="G15" s="143"/>
      <c r="H15" s="143"/>
      <c r="I15" s="180">
        <v>47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</row>
    <row r="16" spans="1:215">
      <c r="A16" s="210" t="s">
        <v>339</v>
      </c>
      <c r="B16" s="376"/>
      <c r="C16" s="105">
        <f t="shared" si="0"/>
        <v>0</v>
      </c>
      <c r="D16" s="105">
        <f t="shared" si="1"/>
        <v>0</v>
      </c>
      <c r="E16" s="143">
        <v>0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</row>
    <row r="17" spans="1:215">
      <c r="A17" s="210" t="s">
        <v>340</v>
      </c>
      <c r="B17" s="376">
        <v>129000</v>
      </c>
      <c r="C17" s="105">
        <f t="shared" si="0"/>
        <v>129000</v>
      </c>
      <c r="D17" s="105">
        <f t="shared" si="1"/>
        <v>129000</v>
      </c>
      <c r="E17" s="143">
        <f>'[2]ЗАГС 15'!B18</f>
        <v>3.7970000000000002</v>
      </c>
      <c r="F17" s="143"/>
      <c r="G17" s="143"/>
      <c r="H17" s="143"/>
      <c r="I17" s="180">
        <v>112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</row>
    <row r="18" spans="1:215">
      <c r="A18" s="210" t="s">
        <v>341</v>
      </c>
      <c r="B18" s="376">
        <v>129000</v>
      </c>
      <c r="C18" s="105">
        <f t="shared" si="0"/>
        <v>129000</v>
      </c>
      <c r="D18" s="105">
        <f t="shared" si="1"/>
        <v>129000</v>
      </c>
      <c r="E18" s="143">
        <f>'[2]ЗАГС 15'!B19</f>
        <v>3.5049999999999999</v>
      </c>
      <c r="F18" s="143"/>
      <c r="G18" s="143"/>
      <c r="H18" s="143"/>
      <c r="I18" s="180">
        <v>112</v>
      </c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</row>
    <row r="19" spans="1:215">
      <c r="A19" s="210" t="s">
        <v>342</v>
      </c>
      <c r="B19" s="376">
        <v>65000</v>
      </c>
      <c r="C19" s="105">
        <f t="shared" si="0"/>
        <v>65000</v>
      </c>
      <c r="D19" s="105">
        <f t="shared" si="1"/>
        <v>65000</v>
      </c>
      <c r="E19" s="143">
        <f>'[2]ЗАГС 15'!B20</f>
        <v>1.302</v>
      </c>
      <c r="F19" s="143"/>
      <c r="G19" s="143"/>
      <c r="H19" s="143"/>
      <c r="I19" s="180">
        <v>47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</row>
    <row r="20" spans="1:215">
      <c r="A20" s="210" t="s">
        <v>343</v>
      </c>
      <c r="B20" s="376">
        <v>57000</v>
      </c>
      <c r="C20" s="105">
        <f t="shared" si="0"/>
        <v>57000</v>
      </c>
      <c r="D20" s="105">
        <f t="shared" si="1"/>
        <v>57000</v>
      </c>
      <c r="E20" s="143">
        <f>'[2]ЗАГС 15'!B21</f>
        <v>2.2410000000000001</v>
      </c>
      <c r="F20" s="143"/>
      <c r="G20" s="143"/>
      <c r="H20" s="143"/>
      <c r="I20" s="180">
        <v>42</v>
      </c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</row>
    <row r="21" spans="1:215">
      <c r="A21" s="210" t="s">
        <v>344</v>
      </c>
      <c r="B21" s="376">
        <v>57000</v>
      </c>
      <c r="C21" s="105">
        <f t="shared" si="0"/>
        <v>57000</v>
      </c>
      <c r="D21" s="105">
        <f t="shared" si="1"/>
        <v>57000</v>
      </c>
      <c r="E21" s="143">
        <f>'[2]ЗАГС 15'!B22</f>
        <v>0.93600000000000005</v>
      </c>
      <c r="F21" s="143"/>
      <c r="G21" s="143"/>
      <c r="H21" s="143"/>
      <c r="I21" s="180">
        <v>42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</row>
    <row r="22" spans="1:215">
      <c r="A22" s="210" t="s">
        <v>345</v>
      </c>
      <c r="B22" s="376">
        <v>65000</v>
      </c>
      <c r="C22" s="105">
        <f t="shared" si="0"/>
        <v>65000</v>
      </c>
      <c r="D22" s="105">
        <f t="shared" si="1"/>
        <v>65000</v>
      </c>
      <c r="E22" s="143">
        <f>'[2]ЗАГС 15'!B23</f>
        <v>0.33700000000000002</v>
      </c>
      <c r="F22" s="143"/>
      <c r="G22" s="143"/>
      <c r="H22" s="143"/>
      <c r="I22" s="180">
        <v>47</v>
      </c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</row>
    <row r="23" spans="1:215">
      <c r="A23" s="210" t="s">
        <v>346</v>
      </c>
      <c r="B23" s="376">
        <v>57000</v>
      </c>
      <c r="C23" s="105">
        <f t="shared" si="0"/>
        <v>57000</v>
      </c>
      <c r="D23" s="105">
        <f t="shared" si="1"/>
        <v>57000</v>
      </c>
      <c r="E23" s="143">
        <f>'[2]ЗАГС 15'!B24</f>
        <v>1.82</v>
      </c>
      <c r="F23" s="143"/>
      <c r="G23" s="143"/>
      <c r="H23" s="143"/>
      <c r="I23" s="180">
        <v>42</v>
      </c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</row>
    <row r="24" spans="1:215">
      <c r="A24" s="210" t="s">
        <v>347</v>
      </c>
      <c r="B24" s="376">
        <v>114000</v>
      </c>
      <c r="C24" s="105">
        <f t="shared" si="0"/>
        <v>114000</v>
      </c>
      <c r="D24" s="105">
        <f t="shared" si="1"/>
        <v>114000</v>
      </c>
      <c r="E24" s="143">
        <f>'[2]ЗАГС 15'!B25</f>
        <v>4.2359999999999998</v>
      </c>
      <c r="F24" s="143"/>
      <c r="G24" s="143"/>
      <c r="H24" s="143"/>
      <c r="I24" s="180">
        <v>100</v>
      </c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</row>
    <row r="25" spans="1:215">
      <c r="A25" s="210" t="s">
        <v>348</v>
      </c>
      <c r="B25" s="376">
        <v>112000</v>
      </c>
      <c r="C25" s="105">
        <f t="shared" si="0"/>
        <v>112000</v>
      </c>
      <c r="D25" s="105">
        <f t="shared" si="1"/>
        <v>112000</v>
      </c>
      <c r="E25" s="143">
        <f>'[2]ЗАГС 15'!B26</f>
        <v>3.1549999999999998</v>
      </c>
      <c r="F25" s="143"/>
      <c r="G25" s="143"/>
      <c r="H25" s="143"/>
      <c r="I25" s="180">
        <v>42</v>
      </c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</row>
    <row r="26" spans="1:215">
      <c r="A26" s="210" t="s">
        <v>349</v>
      </c>
      <c r="B26" s="376">
        <v>65000</v>
      </c>
      <c r="C26" s="105">
        <f t="shared" si="0"/>
        <v>65000</v>
      </c>
      <c r="D26" s="105">
        <f t="shared" si="1"/>
        <v>65000</v>
      </c>
      <c r="E26" s="143">
        <f>'[2]ЗАГС 15'!B27</f>
        <v>1.3129999999999999</v>
      </c>
      <c r="F26" s="143"/>
      <c r="G26" s="143"/>
      <c r="H26" s="143"/>
      <c r="I26" s="180">
        <v>47</v>
      </c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</row>
    <row r="27" spans="1:215">
      <c r="A27" s="210" t="s">
        <v>350</v>
      </c>
      <c r="B27" s="376">
        <v>57000</v>
      </c>
      <c r="C27" s="105">
        <f t="shared" si="0"/>
        <v>57000</v>
      </c>
      <c r="D27" s="105">
        <f t="shared" si="1"/>
        <v>57000</v>
      </c>
      <c r="E27" s="143">
        <f>'[2]ЗАГС 15'!B28</f>
        <v>0.70099999999999996</v>
      </c>
      <c r="F27" s="143"/>
      <c r="G27" s="143"/>
      <c r="H27" s="143"/>
      <c r="I27" s="180">
        <v>42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</row>
    <row r="28" spans="1:215">
      <c r="A28" s="210" t="s">
        <v>351</v>
      </c>
      <c r="B28" s="376">
        <v>129000</v>
      </c>
      <c r="C28" s="105">
        <f t="shared" si="0"/>
        <v>129000</v>
      </c>
      <c r="D28" s="105">
        <f t="shared" si="1"/>
        <v>129000</v>
      </c>
      <c r="E28" s="143">
        <f>'[2]ЗАГС 15'!B29</f>
        <v>2.972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</row>
    <row r="29" spans="1:215">
      <c r="A29" s="210" t="s">
        <v>352</v>
      </c>
      <c r="B29" s="376">
        <v>65000</v>
      </c>
      <c r="C29" s="105">
        <f t="shared" si="0"/>
        <v>65000</v>
      </c>
      <c r="D29" s="105">
        <f t="shared" si="1"/>
        <v>65000</v>
      </c>
      <c r="E29" s="143">
        <f>'[2]ЗАГС 15'!B30</f>
        <v>1.3819999999999999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</row>
    <row r="30" spans="1:215">
      <c r="A30" s="210" t="s">
        <v>353</v>
      </c>
      <c r="B30" s="376">
        <v>65000</v>
      </c>
      <c r="C30" s="105">
        <f t="shared" si="0"/>
        <v>65000</v>
      </c>
      <c r="D30" s="105">
        <f t="shared" si="1"/>
        <v>65000</v>
      </c>
      <c r="E30" s="143">
        <f>'[2]ЗАГС 15'!B31</f>
        <v>0.76700000000000002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</row>
    <row r="31" spans="1:215" ht="15.75" thickBot="1">
      <c r="A31" s="212" t="s">
        <v>354</v>
      </c>
      <c r="B31" s="376">
        <v>57000</v>
      </c>
      <c r="C31" s="105">
        <f t="shared" si="0"/>
        <v>57000</v>
      </c>
      <c r="D31" s="105">
        <f t="shared" si="1"/>
        <v>57000</v>
      </c>
      <c r="E31" s="143">
        <f>'[2]ЗАГС 15'!B32</f>
        <v>1.1930000000000001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</row>
    <row r="32" spans="1:215" ht="15.75" thickBot="1">
      <c r="A32" s="182" t="s">
        <v>241</v>
      </c>
      <c r="B32" s="160">
        <f>SUM(B12:B31)</f>
        <v>1596000</v>
      </c>
      <c r="C32" s="160">
        <f>SUM(C12:C31)</f>
        <v>1596000</v>
      </c>
      <c r="D32" s="160">
        <f>SUM(D12:D31)</f>
        <v>1596000</v>
      </c>
      <c r="E32" s="215">
        <f>SUM(E12:E31)</f>
        <v>44.760000000000005</v>
      </c>
      <c r="G32">
        <v>1229000</v>
      </c>
    </row>
    <row r="33" spans="1:6">
      <c r="A33" s="23"/>
      <c r="B33" s="184"/>
      <c r="F33">
        <f>G32/E32</f>
        <v>27457.551385165323</v>
      </c>
    </row>
    <row r="34" spans="1:6">
      <c r="A34" s="23"/>
      <c r="B34" s="184"/>
    </row>
    <row r="35" spans="1:6">
      <c r="A35" s="23"/>
      <c r="B35" s="184"/>
    </row>
    <row r="36" spans="1:6">
      <c r="A36" s="23" t="s">
        <v>391</v>
      </c>
      <c r="B36" s="184">
        <f>'[1]Доходы 3'!E49</f>
        <v>1596</v>
      </c>
    </row>
    <row r="37" spans="1:6">
      <c r="A37" s="23" t="s">
        <v>192</v>
      </c>
      <c r="B37" s="216">
        <f>B36-B32</f>
        <v>-1594404</v>
      </c>
    </row>
    <row r="38" spans="1:6">
      <c r="A38" s="23"/>
      <c r="B38" s="184"/>
    </row>
    <row r="39" spans="1:6">
      <c r="A39" s="23"/>
      <c r="B39" s="184"/>
    </row>
  </sheetData>
  <mergeCells count="10">
    <mergeCell ref="B1:D1"/>
    <mergeCell ref="A2:D2"/>
    <mergeCell ref="A3:D3"/>
    <mergeCell ref="A4:D4"/>
    <mergeCell ref="B5:D5"/>
    <mergeCell ref="G9:G10"/>
    <mergeCell ref="A7:A10"/>
    <mergeCell ref="E9:E10"/>
    <mergeCell ref="A6:D6"/>
    <mergeCell ref="B7:D9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D30"/>
  <sheetViews>
    <sheetView workbookViewId="0">
      <selection activeCell="C5" sqref="C5"/>
    </sheetView>
  </sheetViews>
  <sheetFormatPr defaultRowHeight="15"/>
  <cols>
    <col min="1" max="1" width="5.140625" customWidth="1"/>
    <col min="2" max="2" width="43.5703125" customWidth="1"/>
    <col min="3" max="3" width="19.5703125" customWidth="1"/>
    <col min="4" max="4" width="18.5703125" customWidth="1"/>
    <col min="257" max="257" width="5.140625" customWidth="1"/>
    <col min="258" max="258" width="43.5703125" customWidth="1"/>
    <col min="259" max="259" width="19.5703125" customWidth="1"/>
    <col min="260" max="260" width="18.5703125" customWidth="1"/>
    <col min="513" max="513" width="5.140625" customWidth="1"/>
    <col min="514" max="514" width="43.5703125" customWidth="1"/>
    <col min="515" max="515" width="19.5703125" customWidth="1"/>
    <col min="516" max="516" width="18.5703125" customWidth="1"/>
    <col min="769" max="769" width="5.140625" customWidth="1"/>
    <col min="770" max="770" width="43.5703125" customWidth="1"/>
    <col min="771" max="771" width="19.5703125" customWidth="1"/>
    <col min="772" max="772" width="18.5703125" customWidth="1"/>
    <col min="1025" max="1025" width="5.140625" customWidth="1"/>
    <col min="1026" max="1026" width="43.5703125" customWidth="1"/>
    <col min="1027" max="1027" width="19.5703125" customWidth="1"/>
    <col min="1028" max="1028" width="18.5703125" customWidth="1"/>
    <col min="1281" max="1281" width="5.140625" customWidth="1"/>
    <col min="1282" max="1282" width="43.5703125" customWidth="1"/>
    <col min="1283" max="1283" width="19.5703125" customWidth="1"/>
    <col min="1284" max="1284" width="18.5703125" customWidth="1"/>
    <col min="1537" max="1537" width="5.140625" customWidth="1"/>
    <col min="1538" max="1538" width="43.5703125" customWidth="1"/>
    <col min="1539" max="1539" width="19.5703125" customWidth="1"/>
    <col min="1540" max="1540" width="18.5703125" customWidth="1"/>
    <col min="1793" max="1793" width="5.140625" customWidth="1"/>
    <col min="1794" max="1794" width="43.5703125" customWidth="1"/>
    <col min="1795" max="1795" width="19.5703125" customWidth="1"/>
    <col min="1796" max="1796" width="18.5703125" customWidth="1"/>
    <col min="2049" max="2049" width="5.140625" customWidth="1"/>
    <col min="2050" max="2050" width="43.5703125" customWidth="1"/>
    <col min="2051" max="2051" width="19.5703125" customWidth="1"/>
    <col min="2052" max="2052" width="18.5703125" customWidth="1"/>
    <col min="2305" max="2305" width="5.140625" customWidth="1"/>
    <col min="2306" max="2306" width="43.5703125" customWidth="1"/>
    <col min="2307" max="2307" width="19.5703125" customWidth="1"/>
    <col min="2308" max="2308" width="18.5703125" customWidth="1"/>
    <col min="2561" max="2561" width="5.140625" customWidth="1"/>
    <col min="2562" max="2562" width="43.5703125" customWidth="1"/>
    <col min="2563" max="2563" width="19.5703125" customWidth="1"/>
    <col min="2564" max="2564" width="18.5703125" customWidth="1"/>
    <col min="2817" max="2817" width="5.140625" customWidth="1"/>
    <col min="2818" max="2818" width="43.5703125" customWidth="1"/>
    <col min="2819" max="2819" width="19.5703125" customWidth="1"/>
    <col min="2820" max="2820" width="18.5703125" customWidth="1"/>
    <col min="3073" max="3073" width="5.140625" customWidth="1"/>
    <col min="3074" max="3074" width="43.5703125" customWidth="1"/>
    <col min="3075" max="3075" width="19.5703125" customWidth="1"/>
    <col min="3076" max="3076" width="18.5703125" customWidth="1"/>
    <col min="3329" max="3329" width="5.140625" customWidth="1"/>
    <col min="3330" max="3330" width="43.5703125" customWidth="1"/>
    <col min="3331" max="3331" width="19.5703125" customWidth="1"/>
    <col min="3332" max="3332" width="18.5703125" customWidth="1"/>
    <col min="3585" max="3585" width="5.140625" customWidth="1"/>
    <col min="3586" max="3586" width="43.5703125" customWidth="1"/>
    <col min="3587" max="3587" width="19.5703125" customWidth="1"/>
    <col min="3588" max="3588" width="18.5703125" customWidth="1"/>
    <col min="3841" max="3841" width="5.140625" customWidth="1"/>
    <col min="3842" max="3842" width="43.5703125" customWidth="1"/>
    <col min="3843" max="3843" width="19.5703125" customWidth="1"/>
    <col min="3844" max="3844" width="18.5703125" customWidth="1"/>
    <col min="4097" max="4097" width="5.140625" customWidth="1"/>
    <col min="4098" max="4098" width="43.5703125" customWidth="1"/>
    <col min="4099" max="4099" width="19.5703125" customWidth="1"/>
    <col min="4100" max="4100" width="18.5703125" customWidth="1"/>
    <col min="4353" max="4353" width="5.140625" customWidth="1"/>
    <col min="4354" max="4354" width="43.5703125" customWidth="1"/>
    <col min="4355" max="4355" width="19.5703125" customWidth="1"/>
    <col min="4356" max="4356" width="18.5703125" customWidth="1"/>
    <col min="4609" max="4609" width="5.140625" customWidth="1"/>
    <col min="4610" max="4610" width="43.5703125" customWidth="1"/>
    <col min="4611" max="4611" width="19.5703125" customWidth="1"/>
    <col min="4612" max="4612" width="18.5703125" customWidth="1"/>
    <col min="4865" max="4865" width="5.140625" customWidth="1"/>
    <col min="4866" max="4866" width="43.5703125" customWidth="1"/>
    <col min="4867" max="4867" width="19.5703125" customWidth="1"/>
    <col min="4868" max="4868" width="18.5703125" customWidth="1"/>
    <col min="5121" max="5121" width="5.140625" customWidth="1"/>
    <col min="5122" max="5122" width="43.5703125" customWidth="1"/>
    <col min="5123" max="5123" width="19.5703125" customWidth="1"/>
    <col min="5124" max="5124" width="18.5703125" customWidth="1"/>
    <col min="5377" max="5377" width="5.140625" customWidth="1"/>
    <col min="5378" max="5378" width="43.5703125" customWidth="1"/>
    <col min="5379" max="5379" width="19.5703125" customWidth="1"/>
    <col min="5380" max="5380" width="18.5703125" customWidth="1"/>
    <col min="5633" max="5633" width="5.140625" customWidth="1"/>
    <col min="5634" max="5634" width="43.5703125" customWidth="1"/>
    <col min="5635" max="5635" width="19.5703125" customWidth="1"/>
    <col min="5636" max="5636" width="18.5703125" customWidth="1"/>
    <col min="5889" max="5889" width="5.140625" customWidth="1"/>
    <col min="5890" max="5890" width="43.5703125" customWidth="1"/>
    <col min="5891" max="5891" width="19.5703125" customWidth="1"/>
    <col min="5892" max="5892" width="18.5703125" customWidth="1"/>
    <col min="6145" max="6145" width="5.140625" customWidth="1"/>
    <col min="6146" max="6146" width="43.5703125" customWidth="1"/>
    <col min="6147" max="6147" width="19.5703125" customWidth="1"/>
    <col min="6148" max="6148" width="18.5703125" customWidth="1"/>
    <col min="6401" max="6401" width="5.140625" customWidth="1"/>
    <col min="6402" max="6402" width="43.5703125" customWidth="1"/>
    <col min="6403" max="6403" width="19.5703125" customWidth="1"/>
    <col min="6404" max="6404" width="18.5703125" customWidth="1"/>
    <col min="6657" max="6657" width="5.140625" customWidth="1"/>
    <col min="6658" max="6658" width="43.5703125" customWidth="1"/>
    <col min="6659" max="6659" width="19.5703125" customWidth="1"/>
    <col min="6660" max="6660" width="18.5703125" customWidth="1"/>
    <col min="6913" max="6913" width="5.140625" customWidth="1"/>
    <col min="6914" max="6914" width="43.5703125" customWidth="1"/>
    <col min="6915" max="6915" width="19.5703125" customWidth="1"/>
    <col min="6916" max="6916" width="18.5703125" customWidth="1"/>
    <col min="7169" max="7169" width="5.140625" customWidth="1"/>
    <col min="7170" max="7170" width="43.5703125" customWidth="1"/>
    <col min="7171" max="7171" width="19.5703125" customWidth="1"/>
    <col min="7172" max="7172" width="18.5703125" customWidth="1"/>
    <col min="7425" max="7425" width="5.140625" customWidth="1"/>
    <col min="7426" max="7426" width="43.5703125" customWidth="1"/>
    <col min="7427" max="7427" width="19.5703125" customWidth="1"/>
    <col min="7428" max="7428" width="18.5703125" customWidth="1"/>
    <col min="7681" max="7681" width="5.140625" customWidth="1"/>
    <col min="7682" max="7682" width="43.5703125" customWidth="1"/>
    <col min="7683" max="7683" width="19.5703125" customWidth="1"/>
    <col min="7684" max="7684" width="18.5703125" customWidth="1"/>
    <col min="7937" max="7937" width="5.140625" customWidth="1"/>
    <col min="7938" max="7938" width="43.5703125" customWidth="1"/>
    <col min="7939" max="7939" width="19.5703125" customWidth="1"/>
    <col min="7940" max="7940" width="18.5703125" customWidth="1"/>
    <col min="8193" max="8193" width="5.140625" customWidth="1"/>
    <col min="8194" max="8194" width="43.5703125" customWidth="1"/>
    <col min="8195" max="8195" width="19.5703125" customWidth="1"/>
    <col min="8196" max="8196" width="18.5703125" customWidth="1"/>
    <col min="8449" max="8449" width="5.140625" customWidth="1"/>
    <col min="8450" max="8450" width="43.5703125" customWidth="1"/>
    <col min="8451" max="8451" width="19.5703125" customWidth="1"/>
    <col min="8452" max="8452" width="18.5703125" customWidth="1"/>
    <col min="8705" max="8705" width="5.140625" customWidth="1"/>
    <col min="8706" max="8706" width="43.5703125" customWidth="1"/>
    <col min="8707" max="8707" width="19.5703125" customWidth="1"/>
    <col min="8708" max="8708" width="18.5703125" customWidth="1"/>
    <col min="8961" max="8961" width="5.140625" customWidth="1"/>
    <col min="8962" max="8962" width="43.5703125" customWidth="1"/>
    <col min="8963" max="8963" width="19.5703125" customWidth="1"/>
    <col min="8964" max="8964" width="18.5703125" customWidth="1"/>
    <col min="9217" max="9217" width="5.140625" customWidth="1"/>
    <col min="9218" max="9218" width="43.5703125" customWidth="1"/>
    <col min="9219" max="9219" width="19.5703125" customWidth="1"/>
    <col min="9220" max="9220" width="18.5703125" customWidth="1"/>
    <col min="9473" max="9473" width="5.140625" customWidth="1"/>
    <col min="9474" max="9474" width="43.5703125" customWidth="1"/>
    <col min="9475" max="9475" width="19.5703125" customWidth="1"/>
    <col min="9476" max="9476" width="18.5703125" customWidth="1"/>
    <col min="9729" max="9729" width="5.140625" customWidth="1"/>
    <col min="9730" max="9730" width="43.5703125" customWidth="1"/>
    <col min="9731" max="9731" width="19.5703125" customWidth="1"/>
    <col min="9732" max="9732" width="18.5703125" customWidth="1"/>
    <col min="9985" max="9985" width="5.140625" customWidth="1"/>
    <col min="9986" max="9986" width="43.5703125" customWidth="1"/>
    <col min="9987" max="9987" width="19.5703125" customWidth="1"/>
    <col min="9988" max="9988" width="18.5703125" customWidth="1"/>
    <col min="10241" max="10241" width="5.140625" customWidth="1"/>
    <col min="10242" max="10242" width="43.5703125" customWidth="1"/>
    <col min="10243" max="10243" width="19.5703125" customWidth="1"/>
    <col min="10244" max="10244" width="18.5703125" customWidth="1"/>
    <col min="10497" max="10497" width="5.140625" customWidth="1"/>
    <col min="10498" max="10498" width="43.5703125" customWidth="1"/>
    <col min="10499" max="10499" width="19.5703125" customWidth="1"/>
    <col min="10500" max="10500" width="18.5703125" customWidth="1"/>
    <col min="10753" max="10753" width="5.140625" customWidth="1"/>
    <col min="10754" max="10754" width="43.5703125" customWidth="1"/>
    <col min="10755" max="10755" width="19.5703125" customWidth="1"/>
    <col min="10756" max="10756" width="18.5703125" customWidth="1"/>
    <col min="11009" max="11009" width="5.140625" customWidth="1"/>
    <col min="11010" max="11010" width="43.5703125" customWidth="1"/>
    <col min="11011" max="11011" width="19.5703125" customWidth="1"/>
    <col min="11012" max="11012" width="18.5703125" customWidth="1"/>
    <col min="11265" max="11265" width="5.140625" customWidth="1"/>
    <col min="11266" max="11266" width="43.5703125" customWidth="1"/>
    <col min="11267" max="11267" width="19.5703125" customWidth="1"/>
    <col min="11268" max="11268" width="18.5703125" customWidth="1"/>
    <col min="11521" max="11521" width="5.140625" customWidth="1"/>
    <col min="11522" max="11522" width="43.5703125" customWidth="1"/>
    <col min="11523" max="11523" width="19.5703125" customWidth="1"/>
    <col min="11524" max="11524" width="18.5703125" customWidth="1"/>
    <col min="11777" max="11777" width="5.140625" customWidth="1"/>
    <col min="11778" max="11778" width="43.5703125" customWidth="1"/>
    <col min="11779" max="11779" width="19.5703125" customWidth="1"/>
    <col min="11780" max="11780" width="18.5703125" customWidth="1"/>
    <col min="12033" max="12033" width="5.140625" customWidth="1"/>
    <col min="12034" max="12034" width="43.5703125" customWidth="1"/>
    <col min="12035" max="12035" width="19.5703125" customWidth="1"/>
    <col min="12036" max="12036" width="18.5703125" customWidth="1"/>
    <col min="12289" max="12289" width="5.140625" customWidth="1"/>
    <col min="12290" max="12290" width="43.5703125" customWidth="1"/>
    <col min="12291" max="12291" width="19.5703125" customWidth="1"/>
    <col min="12292" max="12292" width="18.5703125" customWidth="1"/>
    <col min="12545" max="12545" width="5.140625" customWidth="1"/>
    <col min="12546" max="12546" width="43.5703125" customWidth="1"/>
    <col min="12547" max="12547" width="19.5703125" customWidth="1"/>
    <col min="12548" max="12548" width="18.5703125" customWidth="1"/>
    <col min="12801" max="12801" width="5.140625" customWidth="1"/>
    <col min="12802" max="12802" width="43.5703125" customWidth="1"/>
    <col min="12803" max="12803" width="19.5703125" customWidth="1"/>
    <col min="12804" max="12804" width="18.5703125" customWidth="1"/>
    <col min="13057" max="13057" width="5.140625" customWidth="1"/>
    <col min="13058" max="13058" width="43.5703125" customWidth="1"/>
    <col min="13059" max="13059" width="19.5703125" customWidth="1"/>
    <col min="13060" max="13060" width="18.5703125" customWidth="1"/>
    <col min="13313" max="13313" width="5.140625" customWidth="1"/>
    <col min="13314" max="13314" width="43.5703125" customWidth="1"/>
    <col min="13315" max="13315" width="19.5703125" customWidth="1"/>
    <col min="13316" max="13316" width="18.5703125" customWidth="1"/>
    <col min="13569" max="13569" width="5.140625" customWidth="1"/>
    <col min="13570" max="13570" width="43.5703125" customWidth="1"/>
    <col min="13571" max="13571" width="19.5703125" customWidth="1"/>
    <col min="13572" max="13572" width="18.5703125" customWidth="1"/>
    <col min="13825" max="13825" width="5.140625" customWidth="1"/>
    <col min="13826" max="13826" width="43.5703125" customWidth="1"/>
    <col min="13827" max="13827" width="19.5703125" customWidth="1"/>
    <col min="13828" max="13828" width="18.5703125" customWidth="1"/>
    <col min="14081" max="14081" width="5.140625" customWidth="1"/>
    <col min="14082" max="14082" width="43.5703125" customWidth="1"/>
    <col min="14083" max="14083" width="19.5703125" customWidth="1"/>
    <col min="14084" max="14084" width="18.5703125" customWidth="1"/>
    <col min="14337" max="14337" width="5.140625" customWidth="1"/>
    <col min="14338" max="14338" width="43.5703125" customWidth="1"/>
    <col min="14339" max="14339" width="19.5703125" customWidth="1"/>
    <col min="14340" max="14340" width="18.5703125" customWidth="1"/>
    <col min="14593" max="14593" width="5.140625" customWidth="1"/>
    <col min="14594" max="14594" width="43.5703125" customWidth="1"/>
    <col min="14595" max="14595" width="19.5703125" customWidth="1"/>
    <col min="14596" max="14596" width="18.5703125" customWidth="1"/>
    <col min="14849" max="14849" width="5.140625" customWidth="1"/>
    <col min="14850" max="14850" width="43.5703125" customWidth="1"/>
    <col min="14851" max="14851" width="19.5703125" customWidth="1"/>
    <col min="14852" max="14852" width="18.5703125" customWidth="1"/>
    <col min="15105" max="15105" width="5.140625" customWidth="1"/>
    <col min="15106" max="15106" width="43.5703125" customWidth="1"/>
    <col min="15107" max="15107" width="19.5703125" customWidth="1"/>
    <col min="15108" max="15108" width="18.5703125" customWidth="1"/>
    <col min="15361" max="15361" width="5.140625" customWidth="1"/>
    <col min="15362" max="15362" width="43.5703125" customWidth="1"/>
    <col min="15363" max="15363" width="19.5703125" customWidth="1"/>
    <col min="15364" max="15364" width="18.5703125" customWidth="1"/>
    <col min="15617" max="15617" width="5.140625" customWidth="1"/>
    <col min="15618" max="15618" width="43.5703125" customWidth="1"/>
    <col min="15619" max="15619" width="19.5703125" customWidth="1"/>
    <col min="15620" max="15620" width="18.5703125" customWidth="1"/>
    <col min="15873" max="15873" width="5.140625" customWidth="1"/>
    <col min="15874" max="15874" width="43.5703125" customWidth="1"/>
    <col min="15875" max="15875" width="19.5703125" customWidth="1"/>
    <col min="15876" max="15876" width="18.5703125" customWidth="1"/>
    <col min="16129" max="16129" width="5.140625" customWidth="1"/>
    <col min="16130" max="16130" width="43.5703125" customWidth="1"/>
    <col min="16131" max="16131" width="19.5703125" customWidth="1"/>
    <col min="16132" max="16132" width="18.5703125" customWidth="1"/>
  </cols>
  <sheetData>
    <row r="1" spans="1:4" s="23" customFormat="1">
      <c r="B1"/>
      <c r="C1" s="377" t="s">
        <v>515</v>
      </c>
      <c r="D1" s="377"/>
    </row>
    <row r="2" spans="1:4" s="23" customFormat="1" ht="12.75">
      <c r="B2" s="494" t="s">
        <v>361</v>
      </c>
      <c r="C2" s="494"/>
      <c r="D2" s="377"/>
    </row>
    <row r="3" spans="1:4" s="23" customFormat="1" ht="12.75">
      <c r="B3" s="494" t="s">
        <v>596</v>
      </c>
      <c r="C3" s="494"/>
      <c r="D3" s="377"/>
    </row>
    <row r="4" spans="1:4" s="23" customFormat="1" ht="12.75">
      <c r="B4" s="494" t="s">
        <v>577</v>
      </c>
      <c r="C4" s="494"/>
      <c r="D4" s="377"/>
    </row>
    <row r="5" spans="1:4" s="23" customFormat="1">
      <c r="B5" s="176"/>
      <c r="C5" s="377" t="s">
        <v>656</v>
      </c>
      <c r="D5" s="377"/>
    </row>
    <row r="6" spans="1:4" s="23" customFormat="1" ht="12.75">
      <c r="B6" s="513" t="s">
        <v>597</v>
      </c>
      <c r="C6" s="513"/>
    </row>
    <row r="7" spans="1:4" s="23" customFormat="1" ht="12.75">
      <c r="B7" s="513" t="s">
        <v>598</v>
      </c>
      <c r="C7" s="513"/>
    </row>
    <row r="8" spans="1:4" s="23" customFormat="1" ht="13.5" thickBot="1">
      <c r="C8" s="332"/>
    </row>
    <row r="9" spans="1:4" s="23" customFormat="1" ht="21" customHeight="1">
      <c r="A9" s="548" t="s">
        <v>251</v>
      </c>
      <c r="B9" s="550" t="s">
        <v>516</v>
      </c>
      <c r="C9" s="545" t="s">
        <v>369</v>
      </c>
    </row>
    <row r="10" spans="1:4" s="23" customFormat="1" ht="12.75" customHeight="1">
      <c r="A10" s="549"/>
      <c r="B10" s="551"/>
      <c r="C10" s="546"/>
    </row>
    <row r="11" spans="1:4" s="23" customFormat="1" ht="13.7" customHeight="1">
      <c r="A11" s="549"/>
      <c r="B11" s="551"/>
      <c r="C11" s="546"/>
    </row>
    <row r="12" spans="1:4" s="23" customFormat="1" ht="9.75" customHeight="1">
      <c r="A12" s="549"/>
      <c r="B12" s="551"/>
      <c r="C12" s="546"/>
    </row>
    <row r="13" spans="1:4" s="23" customFormat="1" ht="13.7" hidden="1" customHeight="1">
      <c r="A13" s="549"/>
      <c r="B13" s="551"/>
      <c r="C13" s="547"/>
    </row>
    <row r="14" spans="1:4" s="23" customFormat="1" ht="15.75" customHeight="1">
      <c r="A14" s="317">
        <v>1</v>
      </c>
      <c r="B14" s="159" t="str">
        <f>'[1]МБУ ЖКХ'!B6</f>
        <v>На выполнение муниципального задания</v>
      </c>
      <c r="C14" s="333">
        <f>'[1]МБУ ЖКХ'!AO6</f>
        <v>10003900</v>
      </c>
    </row>
    <row r="15" spans="1:4" s="23" customFormat="1" ht="12.75">
      <c r="A15" s="317">
        <v>2</v>
      </c>
      <c r="B15" s="159" t="str">
        <f>'[1]МБУ ЖКХ'!B7</f>
        <v>Содержание водопровода Ансалта-Ботлих</v>
      </c>
      <c r="C15" s="333">
        <f>'[1]МБУ ЖКХ'!AO7</f>
        <v>500000</v>
      </c>
    </row>
    <row r="16" spans="1:4" s="23" customFormat="1" ht="12.75">
      <c r="A16" s="317">
        <v>3</v>
      </c>
      <c r="B16" s="159" t="str">
        <f>'[1]МБУ ЖКХ'!B8</f>
        <v>На приобрет муссоровоза</v>
      </c>
      <c r="C16" s="333">
        <f>'[1]МБУ ЖКХ'!AO8</f>
        <v>2000000</v>
      </c>
    </row>
    <row r="17" spans="1:3" s="23" customFormat="1" ht="25.35" customHeight="1">
      <c r="A17" s="317">
        <v>4</v>
      </c>
      <c r="B17" s="159" t="str">
        <f>'[1]МБУ ЖКХ'!B9</f>
        <v>Взносы на капитальный ремонт жилдомов (некомерческий фонд), согл Закону РД №57 от 09.07.2013 г.</v>
      </c>
      <c r="C17" s="333">
        <f>'[1]МБУ ЖКХ'!AO9</f>
        <v>300000</v>
      </c>
    </row>
    <row r="18" spans="1:3" s="23" customFormat="1" ht="12.75">
      <c r="A18" s="317">
        <v>5</v>
      </c>
      <c r="B18" s="159" t="str">
        <f>'[1]МБУ ЖКХ'!B10</f>
        <v>Итого иные субсидии</v>
      </c>
      <c r="C18" s="333">
        <f>'[1]МБУ ЖКХ'!AO10</f>
        <v>2800000</v>
      </c>
    </row>
    <row r="19" spans="1:3" s="23" customFormat="1" ht="12.75">
      <c r="A19" s="476" t="s">
        <v>517</v>
      </c>
      <c r="B19" s="476"/>
      <c r="C19" s="334">
        <f>SUM(C14:C18)</f>
        <v>15603900</v>
      </c>
    </row>
    <row r="20" spans="1:3" s="217" customFormat="1" ht="12.75">
      <c r="C20" s="23"/>
    </row>
    <row r="21" spans="1:3" s="23" customFormat="1" ht="12.75"/>
    <row r="22" spans="1:3" s="23" customFormat="1" ht="12.75"/>
    <row r="23" spans="1:3" s="23" customFormat="1" ht="12.75"/>
    <row r="24" spans="1:3" s="23" customFormat="1" ht="12.75"/>
    <row r="25" spans="1:3" s="23" customFormat="1" ht="12.75"/>
    <row r="26" spans="1:3" s="23" customFormat="1" ht="12.75"/>
    <row r="27" spans="1:3" s="23" customFormat="1" ht="12.75" customHeight="1"/>
    <row r="28" spans="1:3" s="23" customFormat="1" ht="12.75"/>
    <row r="29" spans="1:3" s="23" customFormat="1" ht="12.75" customHeight="1"/>
    <row r="30" spans="1:3" s="23" customFormat="1" ht="12.75"/>
  </sheetData>
  <mergeCells count="9">
    <mergeCell ref="C9:C13"/>
    <mergeCell ref="A19:B19"/>
    <mergeCell ref="B2:C2"/>
    <mergeCell ref="B3:C3"/>
    <mergeCell ref="B4:C4"/>
    <mergeCell ref="B6:C6"/>
    <mergeCell ref="B7:C7"/>
    <mergeCell ref="A9:A13"/>
    <mergeCell ref="B9:B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L60"/>
  <sheetViews>
    <sheetView workbookViewId="0">
      <selection activeCell="E5" sqref="E5:F5"/>
    </sheetView>
  </sheetViews>
  <sheetFormatPr defaultRowHeight="15"/>
  <cols>
    <col min="1" max="1" width="3.85546875" customWidth="1"/>
    <col min="2" max="2" width="27.5703125" customWidth="1"/>
    <col min="3" max="3" width="10.85546875" customWidth="1"/>
    <col min="4" max="4" width="10" customWidth="1"/>
    <col min="5" max="5" width="10.85546875" customWidth="1"/>
    <col min="6" max="6" width="9.85546875" customWidth="1"/>
    <col min="7" max="7" width="11.42578125" customWidth="1"/>
    <col min="8" max="10" width="9.85546875" customWidth="1"/>
    <col min="14" max="14" width="24.85546875" customWidth="1"/>
    <col min="25" max="25" width="10" bestFit="1" customWidth="1"/>
    <col min="257" max="257" width="3.85546875" customWidth="1"/>
    <col min="258" max="258" width="27.5703125" customWidth="1"/>
    <col min="259" max="259" width="10.85546875" customWidth="1"/>
    <col min="260" max="260" width="10" customWidth="1"/>
    <col min="261" max="261" width="10.85546875" customWidth="1"/>
    <col min="262" max="262" width="9.85546875" customWidth="1"/>
    <col min="263" max="263" width="11.42578125" customWidth="1"/>
    <col min="264" max="266" width="9.85546875" customWidth="1"/>
    <col min="270" max="270" width="24.85546875" customWidth="1"/>
    <col min="281" max="281" width="10" bestFit="1" customWidth="1"/>
    <col min="513" max="513" width="3.85546875" customWidth="1"/>
    <col min="514" max="514" width="27.5703125" customWidth="1"/>
    <col min="515" max="515" width="10.85546875" customWidth="1"/>
    <col min="516" max="516" width="10" customWidth="1"/>
    <col min="517" max="517" width="10.85546875" customWidth="1"/>
    <col min="518" max="518" width="9.85546875" customWidth="1"/>
    <col min="519" max="519" width="11.42578125" customWidth="1"/>
    <col min="520" max="522" width="9.85546875" customWidth="1"/>
    <col min="526" max="526" width="24.85546875" customWidth="1"/>
    <col min="537" max="537" width="10" bestFit="1" customWidth="1"/>
    <col min="769" max="769" width="3.85546875" customWidth="1"/>
    <col min="770" max="770" width="27.5703125" customWidth="1"/>
    <col min="771" max="771" width="10.85546875" customWidth="1"/>
    <col min="772" max="772" width="10" customWidth="1"/>
    <col min="773" max="773" width="10.85546875" customWidth="1"/>
    <col min="774" max="774" width="9.85546875" customWidth="1"/>
    <col min="775" max="775" width="11.42578125" customWidth="1"/>
    <col min="776" max="778" width="9.85546875" customWidth="1"/>
    <col min="782" max="782" width="24.85546875" customWidth="1"/>
    <col min="793" max="793" width="10" bestFit="1" customWidth="1"/>
    <col min="1025" max="1025" width="3.85546875" customWidth="1"/>
    <col min="1026" max="1026" width="27.5703125" customWidth="1"/>
    <col min="1027" max="1027" width="10.85546875" customWidth="1"/>
    <col min="1028" max="1028" width="10" customWidth="1"/>
    <col min="1029" max="1029" width="10.85546875" customWidth="1"/>
    <col min="1030" max="1030" width="9.85546875" customWidth="1"/>
    <col min="1031" max="1031" width="11.42578125" customWidth="1"/>
    <col min="1032" max="1034" width="9.85546875" customWidth="1"/>
    <col min="1038" max="1038" width="24.85546875" customWidth="1"/>
    <col min="1049" max="1049" width="10" bestFit="1" customWidth="1"/>
    <col min="1281" max="1281" width="3.85546875" customWidth="1"/>
    <col min="1282" max="1282" width="27.5703125" customWidth="1"/>
    <col min="1283" max="1283" width="10.85546875" customWidth="1"/>
    <col min="1284" max="1284" width="10" customWidth="1"/>
    <col min="1285" max="1285" width="10.85546875" customWidth="1"/>
    <col min="1286" max="1286" width="9.85546875" customWidth="1"/>
    <col min="1287" max="1287" width="11.42578125" customWidth="1"/>
    <col min="1288" max="1290" width="9.85546875" customWidth="1"/>
    <col min="1294" max="1294" width="24.85546875" customWidth="1"/>
    <col min="1305" max="1305" width="10" bestFit="1" customWidth="1"/>
    <col min="1537" max="1537" width="3.85546875" customWidth="1"/>
    <col min="1538" max="1538" width="27.5703125" customWidth="1"/>
    <col min="1539" max="1539" width="10.85546875" customWidth="1"/>
    <col min="1540" max="1540" width="10" customWidth="1"/>
    <col min="1541" max="1541" width="10.85546875" customWidth="1"/>
    <col min="1542" max="1542" width="9.85546875" customWidth="1"/>
    <col min="1543" max="1543" width="11.42578125" customWidth="1"/>
    <col min="1544" max="1546" width="9.85546875" customWidth="1"/>
    <col min="1550" max="1550" width="24.85546875" customWidth="1"/>
    <col min="1561" max="1561" width="10" bestFit="1" customWidth="1"/>
    <col min="1793" max="1793" width="3.85546875" customWidth="1"/>
    <col min="1794" max="1794" width="27.5703125" customWidth="1"/>
    <col min="1795" max="1795" width="10.85546875" customWidth="1"/>
    <col min="1796" max="1796" width="10" customWidth="1"/>
    <col min="1797" max="1797" width="10.85546875" customWidth="1"/>
    <col min="1798" max="1798" width="9.85546875" customWidth="1"/>
    <col min="1799" max="1799" width="11.42578125" customWidth="1"/>
    <col min="1800" max="1802" width="9.85546875" customWidth="1"/>
    <col min="1806" max="1806" width="24.85546875" customWidth="1"/>
    <col min="1817" max="1817" width="10" bestFit="1" customWidth="1"/>
    <col min="2049" max="2049" width="3.85546875" customWidth="1"/>
    <col min="2050" max="2050" width="27.5703125" customWidth="1"/>
    <col min="2051" max="2051" width="10.85546875" customWidth="1"/>
    <col min="2052" max="2052" width="10" customWidth="1"/>
    <col min="2053" max="2053" width="10.85546875" customWidth="1"/>
    <col min="2054" max="2054" width="9.85546875" customWidth="1"/>
    <col min="2055" max="2055" width="11.42578125" customWidth="1"/>
    <col min="2056" max="2058" width="9.85546875" customWidth="1"/>
    <col min="2062" max="2062" width="24.85546875" customWidth="1"/>
    <col min="2073" max="2073" width="10" bestFit="1" customWidth="1"/>
    <col min="2305" max="2305" width="3.85546875" customWidth="1"/>
    <col min="2306" max="2306" width="27.5703125" customWidth="1"/>
    <col min="2307" max="2307" width="10.85546875" customWidth="1"/>
    <col min="2308" max="2308" width="10" customWidth="1"/>
    <col min="2309" max="2309" width="10.85546875" customWidth="1"/>
    <col min="2310" max="2310" width="9.85546875" customWidth="1"/>
    <col min="2311" max="2311" width="11.42578125" customWidth="1"/>
    <col min="2312" max="2314" width="9.85546875" customWidth="1"/>
    <col min="2318" max="2318" width="24.85546875" customWidth="1"/>
    <col min="2329" max="2329" width="10" bestFit="1" customWidth="1"/>
    <col min="2561" max="2561" width="3.85546875" customWidth="1"/>
    <col min="2562" max="2562" width="27.5703125" customWidth="1"/>
    <col min="2563" max="2563" width="10.85546875" customWidth="1"/>
    <col min="2564" max="2564" width="10" customWidth="1"/>
    <col min="2565" max="2565" width="10.85546875" customWidth="1"/>
    <col min="2566" max="2566" width="9.85546875" customWidth="1"/>
    <col min="2567" max="2567" width="11.42578125" customWidth="1"/>
    <col min="2568" max="2570" width="9.85546875" customWidth="1"/>
    <col min="2574" max="2574" width="24.85546875" customWidth="1"/>
    <col min="2585" max="2585" width="10" bestFit="1" customWidth="1"/>
    <col min="2817" max="2817" width="3.85546875" customWidth="1"/>
    <col min="2818" max="2818" width="27.5703125" customWidth="1"/>
    <col min="2819" max="2819" width="10.85546875" customWidth="1"/>
    <col min="2820" max="2820" width="10" customWidth="1"/>
    <col min="2821" max="2821" width="10.85546875" customWidth="1"/>
    <col min="2822" max="2822" width="9.85546875" customWidth="1"/>
    <col min="2823" max="2823" width="11.42578125" customWidth="1"/>
    <col min="2824" max="2826" width="9.85546875" customWidth="1"/>
    <col min="2830" max="2830" width="24.85546875" customWidth="1"/>
    <col min="2841" max="2841" width="10" bestFit="1" customWidth="1"/>
    <col min="3073" max="3073" width="3.85546875" customWidth="1"/>
    <col min="3074" max="3074" width="27.5703125" customWidth="1"/>
    <col min="3075" max="3075" width="10.85546875" customWidth="1"/>
    <col min="3076" max="3076" width="10" customWidth="1"/>
    <col min="3077" max="3077" width="10.85546875" customWidth="1"/>
    <col min="3078" max="3078" width="9.85546875" customWidth="1"/>
    <col min="3079" max="3079" width="11.42578125" customWidth="1"/>
    <col min="3080" max="3082" width="9.85546875" customWidth="1"/>
    <col min="3086" max="3086" width="24.85546875" customWidth="1"/>
    <col min="3097" max="3097" width="10" bestFit="1" customWidth="1"/>
    <col min="3329" max="3329" width="3.85546875" customWidth="1"/>
    <col min="3330" max="3330" width="27.5703125" customWidth="1"/>
    <col min="3331" max="3331" width="10.85546875" customWidth="1"/>
    <col min="3332" max="3332" width="10" customWidth="1"/>
    <col min="3333" max="3333" width="10.85546875" customWidth="1"/>
    <col min="3334" max="3334" width="9.85546875" customWidth="1"/>
    <col min="3335" max="3335" width="11.42578125" customWidth="1"/>
    <col min="3336" max="3338" width="9.85546875" customWidth="1"/>
    <col min="3342" max="3342" width="24.85546875" customWidth="1"/>
    <col min="3353" max="3353" width="10" bestFit="1" customWidth="1"/>
    <col min="3585" max="3585" width="3.85546875" customWidth="1"/>
    <col min="3586" max="3586" width="27.5703125" customWidth="1"/>
    <col min="3587" max="3587" width="10.85546875" customWidth="1"/>
    <col min="3588" max="3588" width="10" customWidth="1"/>
    <col min="3589" max="3589" width="10.85546875" customWidth="1"/>
    <col min="3590" max="3590" width="9.85546875" customWidth="1"/>
    <col min="3591" max="3591" width="11.42578125" customWidth="1"/>
    <col min="3592" max="3594" width="9.85546875" customWidth="1"/>
    <col min="3598" max="3598" width="24.85546875" customWidth="1"/>
    <col min="3609" max="3609" width="10" bestFit="1" customWidth="1"/>
    <col min="3841" max="3841" width="3.85546875" customWidth="1"/>
    <col min="3842" max="3842" width="27.5703125" customWidth="1"/>
    <col min="3843" max="3843" width="10.85546875" customWidth="1"/>
    <col min="3844" max="3844" width="10" customWidth="1"/>
    <col min="3845" max="3845" width="10.85546875" customWidth="1"/>
    <col min="3846" max="3846" width="9.85546875" customWidth="1"/>
    <col min="3847" max="3847" width="11.42578125" customWidth="1"/>
    <col min="3848" max="3850" width="9.85546875" customWidth="1"/>
    <col min="3854" max="3854" width="24.85546875" customWidth="1"/>
    <col min="3865" max="3865" width="10" bestFit="1" customWidth="1"/>
    <col min="4097" max="4097" width="3.85546875" customWidth="1"/>
    <col min="4098" max="4098" width="27.5703125" customWidth="1"/>
    <col min="4099" max="4099" width="10.85546875" customWidth="1"/>
    <col min="4100" max="4100" width="10" customWidth="1"/>
    <col min="4101" max="4101" width="10.85546875" customWidth="1"/>
    <col min="4102" max="4102" width="9.85546875" customWidth="1"/>
    <col min="4103" max="4103" width="11.42578125" customWidth="1"/>
    <col min="4104" max="4106" width="9.85546875" customWidth="1"/>
    <col min="4110" max="4110" width="24.85546875" customWidth="1"/>
    <col min="4121" max="4121" width="10" bestFit="1" customWidth="1"/>
    <col min="4353" max="4353" width="3.85546875" customWidth="1"/>
    <col min="4354" max="4354" width="27.5703125" customWidth="1"/>
    <col min="4355" max="4355" width="10.85546875" customWidth="1"/>
    <col min="4356" max="4356" width="10" customWidth="1"/>
    <col min="4357" max="4357" width="10.85546875" customWidth="1"/>
    <col min="4358" max="4358" width="9.85546875" customWidth="1"/>
    <col min="4359" max="4359" width="11.42578125" customWidth="1"/>
    <col min="4360" max="4362" width="9.85546875" customWidth="1"/>
    <col min="4366" max="4366" width="24.85546875" customWidth="1"/>
    <col min="4377" max="4377" width="10" bestFit="1" customWidth="1"/>
    <col min="4609" max="4609" width="3.85546875" customWidth="1"/>
    <col min="4610" max="4610" width="27.5703125" customWidth="1"/>
    <col min="4611" max="4611" width="10.85546875" customWidth="1"/>
    <col min="4612" max="4612" width="10" customWidth="1"/>
    <col min="4613" max="4613" width="10.85546875" customWidth="1"/>
    <col min="4614" max="4614" width="9.85546875" customWidth="1"/>
    <col min="4615" max="4615" width="11.42578125" customWidth="1"/>
    <col min="4616" max="4618" width="9.85546875" customWidth="1"/>
    <col min="4622" max="4622" width="24.85546875" customWidth="1"/>
    <col min="4633" max="4633" width="10" bestFit="1" customWidth="1"/>
    <col min="4865" max="4865" width="3.85546875" customWidth="1"/>
    <col min="4866" max="4866" width="27.5703125" customWidth="1"/>
    <col min="4867" max="4867" width="10.85546875" customWidth="1"/>
    <col min="4868" max="4868" width="10" customWidth="1"/>
    <col min="4869" max="4869" width="10.85546875" customWidth="1"/>
    <col min="4870" max="4870" width="9.85546875" customWidth="1"/>
    <col min="4871" max="4871" width="11.42578125" customWidth="1"/>
    <col min="4872" max="4874" width="9.85546875" customWidth="1"/>
    <col min="4878" max="4878" width="24.85546875" customWidth="1"/>
    <col min="4889" max="4889" width="10" bestFit="1" customWidth="1"/>
    <col min="5121" max="5121" width="3.85546875" customWidth="1"/>
    <col min="5122" max="5122" width="27.5703125" customWidth="1"/>
    <col min="5123" max="5123" width="10.85546875" customWidth="1"/>
    <col min="5124" max="5124" width="10" customWidth="1"/>
    <col min="5125" max="5125" width="10.85546875" customWidth="1"/>
    <col min="5126" max="5126" width="9.85546875" customWidth="1"/>
    <col min="5127" max="5127" width="11.42578125" customWidth="1"/>
    <col min="5128" max="5130" width="9.85546875" customWidth="1"/>
    <col min="5134" max="5134" width="24.85546875" customWidth="1"/>
    <col min="5145" max="5145" width="10" bestFit="1" customWidth="1"/>
    <col min="5377" max="5377" width="3.85546875" customWidth="1"/>
    <col min="5378" max="5378" width="27.5703125" customWidth="1"/>
    <col min="5379" max="5379" width="10.85546875" customWidth="1"/>
    <col min="5380" max="5380" width="10" customWidth="1"/>
    <col min="5381" max="5381" width="10.85546875" customWidth="1"/>
    <col min="5382" max="5382" width="9.85546875" customWidth="1"/>
    <col min="5383" max="5383" width="11.42578125" customWidth="1"/>
    <col min="5384" max="5386" width="9.85546875" customWidth="1"/>
    <col min="5390" max="5390" width="24.85546875" customWidth="1"/>
    <col min="5401" max="5401" width="10" bestFit="1" customWidth="1"/>
    <col min="5633" max="5633" width="3.85546875" customWidth="1"/>
    <col min="5634" max="5634" width="27.5703125" customWidth="1"/>
    <col min="5635" max="5635" width="10.85546875" customWidth="1"/>
    <col min="5636" max="5636" width="10" customWidth="1"/>
    <col min="5637" max="5637" width="10.85546875" customWidth="1"/>
    <col min="5638" max="5638" width="9.85546875" customWidth="1"/>
    <col min="5639" max="5639" width="11.42578125" customWidth="1"/>
    <col min="5640" max="5642" width="9.85546875" customWidth="1"/>
    <col min="5646" max="5646" width="24.85546875" customWidth="1"/>
    <col min="5657" max="5657" width="10" bestFit="1" customWidth="1"/>
    <col min="5889" max="5889" width="3.85546875" customWidth="1"/>
    <col min="5890" max="5890" width="27.5703125" customWidth="1"/>
    <col min="5891" max="5891" width="10.85546875" customWidth="1"/>
    <col min="5892" max="5892" width="10" customWidth="1"/>
    <col min="5893" max="5893" width="10.85546875" customWidth="1"/>
    <col min="5894" max="5894" width="9.85546875" customWidth="1"/>
    <col min="5895" max="5895" width="11.42578125" customWidth="1"/>
    <col min="5896" max="5898" width="9.85546875" customWidth="1"/>
    <col min="5902" max="5902" width="24.85546875" customWidth="1"/>
    <col min="5913" max="5913" width="10" bestFit="1" customWidth="1"/>
    <col min="6145" max="6145" width="3.85546875" customWidth="1"/>
    <col min="6146" max="6146" width="27.5703125" customWidth="1"/>
    <col min="6147" max="6147" width="10.85546875" customWidth="1"/>
    <col min="6148" max="6148" width="10" customWidth="1"/>
    <col min="6149" max="6149" width="10.85546875" customWidth="1"/>
    <col min="6150" max="6150" width="9.85546875" customWidth="1"/>
    <col min="6151" max="6151" width="11.42578125" customWidth="1"/>
    <col min="6152" max="6154" width="9.85546875" customWidth="1"/>
    <col min="6158" max="6158" width="24.85546875" customWidth="1"/>
    <col min="6169" max="6169" width="10" bestFit="1" customWidth="1"/>
    <col min="6401" max="6401" width="3.85546875" customWidth="1"/>
    <col min="6402" max="6402" width="27.5703125" customWidth="1"/>
    <col min="6403" max="6403" width="10.85546875" customWidth="1"/>
    <col min="6404" max="6404" width="10" customWidth="1"/>
    <col min="6405" max="6405" width="10.85546875" customWidth="1"/>
    <col min="6406" max="6406" width="9.85546875" customWidth="1"/>
    <col min="6407" max="6407" width="11.42578125" customWidth="1"/>
    <col min="6408" max="6410" width="9.85546875" customWidth="1"/>
    <col min="6414" max="6414" width="24.85546875" customWidth="1"/>
    <col min="6425" max="6425" width="10" bestFit="1" customWidth="1"/>
    <col min="6657" max="6657" width="3.85546875" customWidth="1"/>
    <col min="6658" max="6658" width="27.5703125" customWidth="1"/>
    <col min="6659" max="6659" width="10.85546875" customWidth="1"/>
    <col min="6660" max="6660" width="10" customWidth="1"/>
    <col min="6661" max="6661" width="10.85546875" customWidth="1"/>
    <col min="6662" max="6662" width="9.85546875" customWidth="1"/>
    <col min="6663" max="6663" width="11.42578125" customWidth="1"/>
    <col min="6664" max="6666" width="9.85546875" customWidth="1"/>
    <col min="6670" max="6670" width="24.85546875" customWidth="1"/>
    <col min="6681" max="6681" width="10" bestFit="1" customWidth="1"/>
    <col min="6913" max="6913" width="3.85546875" customWidth="1"/>
    <col min="6914" max="6914" width="27.5703125" customWidth="1"/>
    <col min="6915" max="6915" width="10.85546875" customWidth="1"/>
    <col min="6916" max="6916" width="10" customWidth="1"/>
    <col min="6917" max="6917" width="10.85546875" customWidth="1"/>
    <col min="6918" max="6918" width="9.85546875" customWidth="1"/>
    <col min="6919" max="6919" width="11.42578125" customWidth="1"/>
    <col min="6920" max="6922" width="9.85546875" customWidth="1"/>
    <col min="6926" max="6926" width="24.85546875" customWidth="1"/>
    <col min="6937" max="6937" width="10" bestFit="1" customWidth="1"/>
    <col min="7169" max="7169" width="3.85546875" customWidth="1"/>
    <col min="7170" max="7170" width="27.5703125" customWidth="1"/>
    <col min="7171" max="7171" width="10.85546875" customWidth="1"/>
    <col min="7172" max="7172" width="10" customWidth="1"/>
    <col min="7173" max="7173" width="10.85546875" customWidth="1"/>
    <col min="7174" max="7174" width="9.85546875" customWidth="1"/>
    <col min="7175" max="7175" width="11.42578125" customWidth="1"/>
    <col min="7176" max="7178" width="9.85546875" customWidth="1"/>
    <col min="7182" max="7182" width="24.85546875" customWidth="1"/>
    <col min="7193" max="7193" width="10" bestFit="1" customWidth="1"/>
    <col min="7425" max="7425" width="3.85546875" customWidth="1"/>
    <col min="7426" max="7426" width="27.5703125" customWidth="1"/>
    <col min="7427" max="7427" width="10.85546875" customWidth="1"/>
    <col min="7428" max="7428" width="10" customWidth="1"/>
    <col min="7429" max="7429" width="10.85546875" customWidth="1"/>
    <col min="7430" max="7430" width="9.85546875" customWidth="1"/>
    <col min="7431" max="7431" width="11.42578125" customWidth="1"/>
    <col min="7432" max="7434" width="9.85546875" customWidth="1"/>
    <col min="7438" max="7438" width="24.85546875" customWidth="1"/>
    <col min="7449" max="7449" width="10" bestFit="1" customWidth="1"/>
    <col min="7681" max="7681" width="3.85546875" customWidth="1"/>
    <col min="7682" max="7682" width="27.5703125" customWidth="1"/>
    <col min="7683" max="7683" width="10.85546875" customWidth="1"/>
    <col min="7684" max="7684" width="10" customWidth="1"/>
    <col min="7685" max="7685" width="10.85546875" customWidth="1"/>
    <col min="7686" max="7686" width="9.85546875" customWidth="1"/>
    <col min="7687" max="7687" width="11.42578125" customWidth="1"/>
    <col min="7688" max="7690" width="9.85546875" customWidth="1"/>
    <col min="7694" max="7694" width="24.85546875" customWidth="1"/>
    <col min="7705" max="7705" width="10" bestFit="1" customWidth="1"/>
    <col min="7937" max="7937" width="3.85546875" customWidth="1"/>
    <col min="7938" max="7938" width="27.5703125" customWidth="1"/>
    <col min="7939" max="7939" width="10.85546875" customWidth="1"/>
    <col min="7940" max="7940" width="10" customWidth="1"/>
    <col min="7941" max="7941" width="10.85546875" customWidth="1"/>
    <col min="7942" max="7942" width="9.85546875" customWidth="1"/>
    <col min="7943" max="7943" width="11.42578125" customWidth="1"/>
    <col min="7944" max="7946" width="9.85546875" customWidth="1"/>
    <col min="7950" max="7950" width="24.85546875" customWidth="1"/>
    <col min="7961" max="7961" width="10" bestFit="1" customWidth="1"/>
    <col min="8193" max="8193" width="3.85546875" customWidth="1"/>
    <col min="8194" max="8194" width="27.5703125" customWidth="1"/>
    <col min="8195" max="8195" width="10.85546875" customWidth="1"/>
    <col min="8196" max="8196" width="10" customWidth="1"/>
    <col min="8197" max="8197" width="10.85546875" customWidth="1"/>
    <col min="8198" max="8198" width="9.85546875" customWidth="1"/>
    <col min="8199" max="8199" width="11.42578125" customWidth="1"/>
    <col min="8200" max="8202" width="9.85546875" customWidth="1"/>
    <col min="8206" max="8206" width="24.85546875" customWidth="1"/>
    <col min="8217" max="8217" width="10" bestFit="1" customWidth="1"/>
    <col min="8449" max="8449" width="3.85546875" customWidth="1"/>
    <col min="8450" max="8450" width="27.5703125" customWidth="1"/>
    <col min="8451" max="8451" width="10.85546875" customWidth="1"/>
    <col min="8452" max="8452" width="10" customWidth="1"/>
    <col min="8453" max="8453" width="10.85546875" customWidth="1"/>
    <col min="8454" max="8454" width="9.85546875" customWidth="1"/>
    <col min="8455" max="8455" width="11.42578125" customWidth="1"/>
    <col min="8456" max="8458" width="9.85546875" customWidth="1"/>
    <col min="8462" max="8462" width="24.85546875" customWidth="1"/>
    <col min="8473" max="8473" width="10" bestFit="1" customWidth="1"/>
    <col min="8705" max="8705" width="3.85546875" customWidth="1"/>
    <col min="8706" max="8706" width="27.5703125" customWidth="1"/>
    <col min="8707" max="8707" width="10.85546875" customWidth="1"/>
    <col min="8708" max="8708" width="10" customWidth="1"/>
    <col min="8709" max="8709" width="10.85546875" customWidth="1"/>
    <col min="8710" max="8710" width="9.85546875" customWidth="1"/>
    <col min="8711" max="8711" width="11.42578125" customWidth="1"/>
    <col min="8712" max="8714" width="9.85546875" customWidth="1"/>
    <col min="8718" max="8718" width="24.85546875" customWidth="1"/>
    <col min="8729" max="8729" width="10" bestFit="1" customWidth="1"/>
    <col min="8961" max="8961" width="3.85546875" customWidth="1"/>
    <col min="8962" max="8962" width="27.5703125" customWidth="1"/>
    <col min="8963" max="8963" width="10.85546875" customWidth="1"/>
    <col min="8964" max="8964" width="10" customWidth="1"/>
    <col min="8965" max="8965" width="10.85546875" customWidth="1"/>
    <col min="8966" max="8966" width="9.85546875" customWidth="1"/>
    <col min="8967" max="8967" width="11.42578125" customWidth="1"/>
    <col min="8968" max="8970" width="9.85546875" customWidth="1"/>
    <col min="8974" max="8974" width="24.85546875" customWidth="1"/>
    <col min="8985" max="8985" width="10" bestFit="1" customWidth="1"/>
    <col min="9217" max="9217" width="3.85546875" customWidth="1"/>
    <col min="9218" max="9218" width="27.5703125" customWidth="1"/>
    <col min="9219" max="9219" width="10.85546875" customWidth="1"/>
    <col min="9220" max="9220" width="10" customWidth="1"/>
    <col min="9221" max="9221" width="10.85546875" customWidth="1"/>
    <col min="9222" max="9222" width="9.85546875" customWidth="1"/>
    <col min="9223" max="9223" width="11.42578125" customWidth="1"/>
    <col min="9224" max="9226" width="9.85546875" customWidth="1"/>
    <col min="9230" max="9230" width="24.85546875" customWidth="1"/>
    <col min="9241" max="9241" width="10" bestFit="1" customWidth="1"/>
    <col min="9473" max="9473" width="3.85546875" customWidth="1"/>
    <col min="9474" max="9474" width="27.5703125" customWidth="1"/>
    <col min="9475" max="9475" width="10.85546875" customWidth="1"/>
    <col min="9476" max="9476" width="10" customWidth="1"/>
    <col min="9477" max="9477" width="10.85546875" customWidth="1"/>
    <col min="9478" max="9478" width="9.85546875" customWidth="1"/>
    <col min="9479" max="9479" width="11.42578125" customWidth="1"/>
    <col min="9480" max="9482" width="9.85546875" customWidth="1"/>
    <col min="9486" max="9486" width="24.85546875" customWidth="1"/>
    <col min="9497" max="9497" width="10" bestFit="1" customWidth="1"/>
    <col min="9729" max="9729" width="3.85546875" customWidth="1"/>
    <col min="9730" max="9730" width="27.5703125" customWidth="1"/>
    <col min="9731" max="9731" width="10.85546875" customWidth="1"/>
    <col min="9732" max="9732" width="10" customWidth="1"/>
    <col min="9733" max="9733" width="10.85546875" customWidth="1"/>
    <col min="9734" max="9734" width="9.85546875" customWidth="1"/>
    <col min="9735" max="9735" width="11.42578125" customWidth="1"/>
    <col min="9736" max="9738" width="9.85546875" customWidth="1"/>
    <col min="9742" max="9742" width="24.85546875" customWidth="1"/>
    <col min="9753" max="9753" width="10" bestFit="1" customWidth="1"/>
    <col min="9985" max="9985" width="3.85546875" customWidth="1"/>
    <col min="9986" max="9986" width="27.5703125" customWidth="1"/>
    <col min="9987" max="9987" width="10.85546875" customWidth="1"/>
    <col min="9988" max="9988" width="10" customWidth="1"/>
    <col min="9989" max="9989" width="10.85546875" customWidth="1"/>
    <col min="9990" max="9990" width="9.85546875" customWidth="1"/>
    <col min="9991" max="9991" width="11.42578125" customWidth="1"/>
    <col min="9992" max="9994" width="9.85546875" customWidth="1"/>
    <col min="9998" max="9998" width="24.85546875" customWidth="1"/>
    <col min="10009" max="10009" width="10" bestFit="1" customWidth="1"/>
    <col min="10241" max="10241" width="3.85546875" customWidth="1"/>
    <col min="10242" max="10242" width="27.5703125" customWidth="1"/>
    <col min="10243" max="10243" width="10.85546875" customWidth="1"/>
    <col min="10244" max="10244" width="10" customWidth="1"/>
    <col min="10245" max="10245" width="10.85546875" customWidth="1"/>
    <col min="10246" max="10246" width="9.85546875" customWidth="1"/>
    <col min="10247" max="10247" width="11.42578125" customWidth="1"/>
    <col min="10248" max="10250" width="9.85546875" customWidth="1"/>
    <col min="10254" max="10254" width="24.85546875" customWidth="1"/>
    <col min="10265" max="10265" width="10" bestFit="1" customWidth="1"/>
    <col min="10497" max="10497" width="3.85546875" customWidth="1"/>
    <col min="10498" max="10498" width="27.5703125" customWidth="1"/>
    <col min="10499" max="10499" width="10.85546875" customWidth="1"/>
    <col min="10500" max="10500" width="10" customWidth="1"/>
    <col min="10501" max="10501" width="10.85546875" customWidth="1"/>
    <col min="10502" max="10502" width="9.85546875" customWidth="1"/>
    <col min="10503" max="10503" width="11.42578125" customWidth="1"/>
    <col min="10504" max="10506" width="9.85546875" customWidth="1"/>
    <col min="10510" max="10510" width="24.85546875" customWidth="1"/>
    <col min="10521" max="10521" width="10" bestFit="1" customWidth="1"/>
    <col min="10753" max="10753" width="3.85546875" customWidth="1"/>
    <col min="10754" max="10754" width="27.5703125" customWidth="1"/>
    <col min="10755" max="10755" width="10.85546875" customWidth="1"/>
    <col min="10756" max="10756" width="10" customWidth="1"/>
    <col min="10757" max="10757" width="10.85546875" customWidth="1"/>
    <col min="10758" max="10758" width="9.85546875" customWidth="1"/>
    <col min="10759" max="10759" width="11.42578125" customWidth="1"/>
    <col min="10760" max="10762" width="9.85546875" customWidth="1"/>
    <col min="10766" max="10766" width="24.85546875" customWidth="1"/>
    <col min="10777" max="10777" width="10" bestFit="1" customWidth="1"/>
    <col min="11009" max="11009" width="3.85546875" customWidth="1"/>
    <col min="11010" max="11010" width="27.5703125" customWidth="1"/>
    <col min="11011" max="11011" width="10.85546875" customWidth="1"/>
    <col min="11012" max="11012" width="10" customWidth="1"/>
    <col min="11013" max="11013" width="10.85546875" customWidth="1"/>
    <col min="11014" max="11014" width="9.85546875" customWidth="1"/>
    <col min="11015" max="11015" width="11.42578125" customWidth="1"/>
    <col min="11016" max="11018" width="9.85546875" customWidth="1"/>
    <col min="11022" max="11022" width="24.85546875" customWidth="1"/>
    <col min="11033" max="11033" width="10" bestFit="1" customWidth="1"/>
    <col min="11265" max="11265" width="3.85546875" customWidth="1"/>
    <col min="11266" max="11266" width="27.5703125" customWidth="1"/>
    <col min="11267" max="11267" width="10.85546875" customWidth="1"/>
    <col min="11268" max="11268" width="10" customWidth="1"/>
    <col min="11269" max="11269" width="10.85546875" customWidth="1"/>
    <col min="11270" max="11270" width="9.85546875" customWidth="1"/>
    <col min="11271" max="11271" width="11.42578125" customWidth="1"/>
    <col min="11272" max="11274" width="9.85546875" customWidth="1"/>
    <col min="11278" max="11278" width="24.85546875" customWidth="1"/>
    <col min="11289" max="11289" width="10" bestFit="1" customWidth="1"/>
    <col min="11521" max="11521" width="3.85546875" customWidth="1"/>
    <col min="11522" max="11522" width="27.5703125" customWidth="1"/>
    <col min="11523" max="11523" width="10.85546875" customWidth="1"/>
    <col min="11524" max="11524" width="10" customWidth="1"/>
    <col min="11525" max="11525" width="10.85546875" customWidth="1"/>
    <col min="11526" max="11526" width="9.85546875" customWidth="1"/>
    <col min="11527" max="11527" width="11.42578125" customWidth="1"/>
    <col min="11528" max="11530" width="9.85546875" customWidth="1"/>
    <col min="11534" max="11534" width="24.85546875" customWidth="1"/>
    <col min="11545" max="11545" width="10" bestFit="1" customWidth="1"/>
    <col min="11777" max="11777" width="3.85546875" customWidth="1"/>
    <col min="11778" max="11778" width="27.5703125" customWidth="1"/>
    <col min="11779" max="11779" width="10.85546875" customWidth="1"/>
    <col min="11780" max="11780" width="10" customWidth="1"/>
    <col min="11781" max="11781" width="10.85546875" customWidth="1"/>
    <col min="11782" max="11782" width="9.85546875" customWidth="1"/>
    <col min="11783" max="11783" width="11.42578125" customWidth="1"/>
    <col min="11784" max="11786" width="9.85546875" customWidth="1"/>
    <col min="11790" max="11790" width="24.85546875" customWidth="1"/>
    <col min="11801" max="11801" width="10" bestFit="1" customWidth="1"/>
    <col min="12033" max="12033" width="3.85546875" customWidth="1"/>
    <col min="12034" max="12034" width="27.5703125" customWidth="1"/>
    <col min="12035" max="12035" width="10.85546875" customWidth="1"/>
    <col min="12036" max="12036" width="10" customWidth="1"/>
    <col min="12037" max="12037" width="10.85546875" customWidth="1"/>
    <col min="12038" max="12038" width="9.85546875" customWidth="1"/>
    <col min="12039" max="12039" width="11.42578125" customWidth="1"/>
    <col min="12040" max="12042" width="9.85546875" customWidth="1"/>
    <col min="12046" max="12046" width="24.85546875" customWidth="1"/>
    <col min="12057" max="12057" width="10" bestFit="1" customWidth="1"/>
    <col min="12289" max="12289" width="3.85546875" customWidth="1"/>
    <col min="12290" max="12290" width="27.5703125" customWidth="1"/>
    <col min="12291" max="12291" width="10.85546875" customWidth="1"/>
    <col min="12292" max="12292" width="10" customWidth="1"/>
    <col min="12293" max="12293" width="10.85546875" customWidth="1"/>
    <col min="12294" max="12294" width="9.85546875" customWidth="1"/>
    <col min="12295" max="12295" width="11.42578125" customWidth="1"/>
    <col min="12296" max="12298" width="9.85546875" customWidth="1"/>
    <col min="12302" max="12302" width="24.85546875" customWidth="1"/>
    <col min="12313" max="12313" width="10" bestFit="1" customWidth="1"/>
    <col min="12545" max="12545" width="3.85546875" customWidth="1"/>
    <col min="12546" max="12546" width="27.5703125" customWidth="1"/>
    <col min="12547" max="12547" width="10.85546875" customWidth="1"/>
    <col min="12548" max="12548" width="10" customWidth="1"/>
    <col min="12549" max="12549" width="10.85546875" customWidth="1"/>
    <col min="12550" max="12550" width="9.85546875" customWidth="1"/>
    <col min="12551" max="12551" width="11.42578125" customWidth="1"/>
    <col min="12552" max="12554" width="9.85546875" customWidth="1"/>
    <col min="12558" max="12558" width="24.85546875" customWidth="1"/>
    <col min="12569" max="12569" width="10" bestFit="1" customWidth="1"/>
    <col min="12801" max="12801" width="3.85546875" customWidth="1"/>
    <col min="12802" max="12802" width="27.5703125" customWidth="1"/>
    <col min="12803" max="12803" width="10.85546875" customWidth="1"/>
    <col min="12804" max="12804" width="10" customWidth="1"/>
    <col min="12805" max="12805" width="10.85546875" customWidth="1"/>
    <col min="12806" max="12806" width="9.85546875" customWidth="1"/>
    <col min="12807" max="12807" width="11.42578125" customWidth="1"/>
    <col min="12808" max="12810" width="9.85546875" customWidth="1"/>
    <col min="12814" max="12814" width="24.85546875" customWidth="1"/>
    <col min="12825" max="12825" width="10" bestFit="1" customWidth="1"/>
    <col min="13057" max="13057" width="3.85546875" customWidth="1"/>
    <col min="13058" max="13058" width="27.5703125" customWidth="1"/>
    <col min="13059" max="13059" width="10.85546875" customWidth="1"/>
    <col min="13060" max="13060" width="10" customWidth="1"/>
    <col min="13061" max="13061" width="10.85546875" customWidth="1"/>
    <col min="13062" max="13062" width="9.85546875" customWidth="1"/>
    <col min="13063" max="13063" width="11.42578125" customWidth="1"/>
    <col min="13064" max="13066" width="9.85546875" customWidth="1"/>
    <col min="13070" max="13070" width="24.85546875" customWidth="1"/>
    <col min="13081" max="13081" width="10" bestFit="1" customWidth="1"/>
    <col min="13313" max="13313" width="3.85546875" customWidth="1"/>
    <col min="13314" max="13314" width="27.5703125" customWidth="1"/>
    <col min="13315" max="13315" width="10.85546875" customWidth="1"/>
    <col min="13316" max="13316" width="10" customWidth="1"/>
    <col min="13317" max="13317" width="10.85546875" customWidth="1"/>
    <col min="13318" max="13318" width="9.85546875" customWidth="1"/>
    <col min="13319" max="13319" width="11.42578125" customWidth="1"/>
    <col min="13320" max="13322" width="9.85546875" customWidth="1"/>
    <col min="13326" max="13326" width="24.85546875" customWidth="1"/>
    <col min="13337" max="13337" width="10" bestFit="1" customWidth="1"/>
    <col min="13569" max="13569" width="3.85546875" customWidth="1"/>
    <col min="13570" max="13570" width="27.5703125" customWidth="1"/>
    <col min="13571" max="13571" width="10.85546875" customWidth="1"/>
    <col min="13572" max="13572" width="10" customWidth="1"/>
    <col min="13573" max="13573" width="10.85546875" customWidth="1"/>
    <col min="13574" max="13574" width="9.85546875" customWidth="1"/>
    <col min="13575" max="13575" width="11.42578125" customWidth="1"/>
    <col min="13576" max="13578" width="9.85546875" customWidth="1"/>
    <col min="13582" max="13582" width="24.85546875" customWidth="1"/>
    <col min="13593" max="13593" width="10" bestFit="1" customWidth="1"/>
    <col min="13825" max="13825" width="3.85546875" customWidth="1"/>
    <col min="13826" max="13826" width="27.5703125" customWidth="1"/>
    <col min="13827" max="13827" width="10.85546875" customWidth="1"/>
    <col min="13828" max="13828" width="10" customWidth="1"/>
    <col min="13829" max="13829" width="10.85546875" customWidth="1"/>
    <col min="13830" max="13830" width="9.85546875" customWidth="1"/>
    <col min="13831" max="13831" width="11.42578125" customWidth="1"/>
    <col min="13832" max="13834" width="9.85546875" customWidth="1"/>
    <col min="13838" max="13838" width="24.85546875" customWidth="1"/>
    <col min="13849" max="13849" width="10" bestFit="1" customWidth="1"/>
    <col min="14081" max="14081" width="3.85546875" customWidth="1"/>
    <col min="14082" max="14082" width="27.5703125" customWidth="1"/>
    <col min="14083" max="14083" width="10.85546875" customWidth="1"/>
    <col min="14084" max="14084" width="10" customWidth="1"/>
    <col min="14085" max="14085" width="10.85546875" customWidth="1"/>
    <col min="14086" max="14086" width="9.85546875" customWidth="1"/>
    <col min="14087" max="14087" width="11.42578125" customWidth="1"/>
    <col min="14088" max="14090" width="9.85546875" customWidth="1"/>
    <col min="14094" max="14094" width="24.85546875" customWidth="1"/>
    <col min="14105" max="14105" width="10" bestFit="1" customWidth="1"/>
    <col min="14337" max="14337" width="3.85546875" customWidth="1"/>
    <col min="14338" max="14338" width="27.5703125" customWidth="1"/>
    <col min="14339" max="14339" width="10.85546875" customWidth="1"/>
    <col min="14340" max="14340" width="10" customWidth="1"/>
    <col min="14341" max="14341" width="10.85546875" customWidth="1"/>
    <col min="14342" max="14342" width="9.85546875" customWidth="1"/>
    <col min="14343" max="14343" width="11.42578125" customWidth="1"/>
    <col min="14344" max="14346" width="9.85546875" customWidth="1"/>
    <col min="14350" max="14350" width="24.85546875" customWidth="1"/>
    <col min="14361" max="14361" width="10" bestFit="1" customWidth="1"/>
    <col min="14593" max="14593" width="3.85546875" customWidth="1"/>
    <col min="14594" max="14594" width="27.5703125" customWidth="1"/>
    <col min="14595" max="14595" width="10.85546875" customWidth="1"/>
    <col min="14596" max="14596" width="10" customWidth="1"/>
    <col min="14597" max="14597" width="10.85546875" customWidth="1"/>
    <col min="14598" max="14598" width="9.85546875" customWidth="1"/>
    <col min="14599" max="14599" width="11.42578125" customWidth="1"/>
    <col min="14600" max="14602" width="9.85546875" customWidth="1"/>
    <col min="14606" max="14606" width="24.85546875" customWidth="1"/>
    <col min="14617" max="14617" width="10" bestFit="1" customWidth="1"/>
    <col min="14849" max="14849" width="3.85546875" customWidth="1"/>
    <col min="14850" max="14850" width="27.5703125" customWidth="1"/>
    <col min="14851" max="14851" width="10.85546875" customWidth="1"/>
    <col min="14852" max="14852" width="10" customWidth="1"/>
    <col min="14853" max="14853" width="10.85546875" customWidth="1"/>
    <col min="14854" max="14854" width="9.85546875" customWidth="1"/>
    <col min="14855" max="14855" width="11.42578125" customWidth="1"/>
    <col min="14856" max="14858" width="9.85546875" customWidth="1"/>
    <col min="14862" max="14862" width="24.85546875" customWidth="1"/>
    <col min="14873" max="14873" width="10" bestFit="1" customWidth="1"/>
    <col min="15105" max="15105" width="3.85546875" customWidth="1"/>
    <col min="15106" max="15106" width="27.5703125" customWidth="1"/>
    <col min="15107" max="15107" width="10.85546875" customWidth="1"/>
    <col min="15108" max="15108" width="10" customWidth="1"/>
    <col min="15109" max="15109" width="10.85546875" customWidth="1"/>
    <col min="15110" max="15110" width="9.85546875" customWidth="1"/>
    <col min="15111" max="15111" width="11.42578125" customWidth="1"/>
    <col min="15112" max="15114" width="9.85546875" customWidth="1"/>
    <col min="15118" max="15118" width="24.85546875" customWidth="1"/>
    <col min="15129" max="15129" width="10" bestFit="1" customWidth="1"/>
    <col min="15361" max="15361" width="3.85546875" customWidth="1"/>
    <col min="15362" max="15362" width="27.5703125" customWidth="1"/>
    <col min="15363" max="15363" width="10.85546875" customWidth="1"/>
    <col min="15364" max="15364" width="10" customWidth="1"/>
    <col min="15365" max="15365" width="10.85546875" customWidth="1"/>
    <col min="15366" max="15366" width="9.85546875" customWidth="1"/>
    <col min="15367" max="15367" width="11.42578125" customWidth="1"/>
    <col min="15368" max="15370" width="9.85546875" customWidth="1"/>
    <col min="15374" max="15374" width="24.85546875" customWidth="1"/>
    <col min="15385" max="15385" width="10" bestFit="1" customWidth="1"/>
    <col min="15617" max="15617" width="3.85546875" customWidth="1"/>
    <col min="15618" max="15618" width="27.5703125" customWidth="1"/>
    <col min="15619" max="15619" width="10.85546875" customWidth="1"/>
    <col min="15620" max="15620" width="10" customWidth="1"/>
    <col min="15621" max="15621" width="10.85546875" customWidth="1"/>
    <col min="15622" max="15622" width="9.85546875" customWidth="1"/>
    <col min="15623" max="15623" width="11.42578125" customWidth="1"/>
    <col min="15624" max="15626" width="9.85546875" customWidth="1"/>
    <col min="15630" max="15630" width="24.85546875" customWidth="1"/>
    <col min="15641" max="15641" width="10" bestFit="1" customWidth="1"/>
    <col min="15873" max="15873" width="3.85546875" customWidth="1"/>
    <col min="15874" max="15874" width="27.5703125" customWidth="1"/>
    <col min="15875" max="15875" width="10.85546875" customWidth="1"/>
    <col min="15876" max="15876" width="10" customWidth="1"/>
    <col min="15877" max="15877" width="10.85546875" customWidth="1"/>
    <col min="15878" max="15878" width="9.85546875" customWidth="1"/>
    <col min="15879" max="15879" width="11.42578125" customWidth="1"/>
    <col min="15880" max="15882" width="9.85546875" customWidth="1"/>
    <col min="15886" max="15886" width="24.85546875" customWidth="1"/>
    <col min="15897" max="15897" width="10" bestFit="1" customWidth="1"/>
    <col min="16129" max="16129" width="3.85546875" customWidth="1"/>
    <col min="16130" max="16130" width="27.5703125" customWidth="1"/>
    <col min="16131" max="16131" width="10.85546875" customWidth="1"/>
    <col min="16132" max="16132" width="10" customWidth="1"/>
    <col min="16133" max="16133" width="10.85546875" customWidth="1"/>
    <col min="16134" max="16134" width="9.85546875" customWidth="1"/>
    <col min="16135" max="16135" width="11.42578125" customWidth="1"/>
    <col min="16136" max="16138" width="9.85546875" customWidth="1"/>
    <col min="16142" max="16142" width="24.85546875" customWidth="1"/>
    <col min="16153" max="16153" width="10" bestFit="1" customWidth="1"/>
  </cols>
  <sheetData>
    <row r="1" spans="1:12" s="23" customFormat="1" ht="12.75">
      <c r="C1" s="422" t="s">
        <v>635</v>
      </c>
      <c r="D1" s="422"/>
      <c r="E1" s="422"/>
      <c r="F1" s="422"/>
    </row>
    <row r="2" spans="1:12" s="23" customFormat="1" ht="12.75">
      <c r="B2" s="412"/>
      <c r="C2" s="422" t="s">
        <v>361</v>
      </c>
      <c r="D2" s="422"/>
      <c r="E2" s="422"/>
      <c r="F2" s="422"/>
    </row>
    <row r="3" spans="1:12" s="23" customFormat="1" ht="12.75">
      <c r="B3" s="422" t="s">
        <v>636</v>
      </c>
      <c r="C3" s="422"/>
      <c r="D3" s="422"/>
      <c r="E3" s="422"/>
      <c r="F3" s="422"/>
    </row>
    <row r="4" spans="1:12" s="23" customFormat="1" ht="12.75">
      <c r="B4" s="412"/>
      <c r="C4" s="422" t="s">
        <v>637</v>
      </c>
      <c r="D4" s="422"/>
      <c r="E4" s="422"/>
      <c r="F4" s="422"/>
    </row>
    <row r="5" spans="1:12" s="23" customFormat="1" ht="12.75">
      <c r="B5" s="412"/>
      <c r="C5" s="319"/>
      <c r="D5" s="319"/>
      <c r="E5" s="422" t="s">
        <v>656</v>
      </c>
      <c r="F5" s="422"/>
    </row>
    <row r="6" spans="1:12" s="23" customFormat="1" ht="12.75">
      <c r="A6" s="513" t="s">
        <v>638</v>
      </c>
      <c r="B6" s="513"/>
      <c r="C6" s="513"/>
      <c r="D6" s="513"/>
      <c r="E6" s="513"/>
    </row>
    <row r="7" spans="1:12" s="23" customFormat="1" ht="12.75">
      <c r="A7" s="513" t="s">
        <v>639</v>
      </c>
      <c r="B7" s="513"/>
      <c r="C7" s="513"/>
      <c r="D7" s="513"/>
      <c r="E7" s="513"/>
    </row>
    <row r="8" spans="1:12" s="23" customFormat="1" ht="12.75">
      <c r="A8" s="513" t="s">
        <v>640</v>
      </c>
      <c r="B8" s="513"/>
      <c r="C8" s="513"/>
      <c r="D8" s="513"/>
      <c r="E8" s="513"/>
    </row>
    <row r="9" spans="1:12" s="23" customFormat="1" ht="12.75">
      <c r="F9" s="413" t="s">
        <v>641</v>
      </c>
    </row>
    <row r="10" spans="1:12" s="23" customFormat="1" ht="53.25" customHeight="1">
      <c r="A10" s="317" t="s">
        <v>251</v>
      </c>
      <c r="B10" s="317" t="s">
        <v>410</v>
      </c>
      <c r="C10" s="317" t="s">
        <v>642</v>
      </c>
      <c r="D10" s="317" t="s">
        <v>643</v>
      </c>
      <c r="E10" s="317" t="s">
        <v>520</v>
      </c>
      <c r="F10" s="317" t="s">
        <v>521</v>
      </c>
      <c r="G10" s="121"/>
      <c r="H10" s="121"/>
      <c r="I10" s="121"/>
      <c r="J10" s="121"/>
      <c r="K10" s="121"/>
      <c r="L10" s="121"/>
    </row>
    <row r="11" spans="1:12" s="99" customFormat="1" ht="12.75" customHeight="1">
      <c r="A11" s="103">
        <v>1</v>
      </c>
      <c r="B11" s="103" t="str">
        <f>'[1]учительство  '!B5</f>
        <v>Алак СОШ МКУ лицей</v>
      </c>
      <c r="C11" s="414">
        <f>'[1]учительство  '!D5</f>
        <v>101</v>
      </c>
      <c r="D11" s="218">
        <f>[1]Школы!BR10</f>
        <v>360530.93922651932</v>
      </c>
      <c r="E11" s="107">
        <f>D11*0.8488326408153</f>
        <v>306030.42923926678</v>
      </c>
      <c r="F11" s="107">
        <f>D11*0.8488326408153</f>
        <v>306030.42923926678</v>
      </c>
      <c r="H11" s="236"/>
    </row>
    <row r="12" spans="1:12" s="23" customFormat="1" ht="12.75">
      <c r="A12" s="103">
        <v>2</v>
      </c>
      <c r="B12" s="103" t="str">
        <f>'[1]учительство  '!B6</f>
        <v>Анди СОШ №1 МКУ</v>
      </c>
      <c r="C12" s="414">
        <f>'[1]учительство  '!D6</f>
        <v>122</v>
      </c>
      <c r="D12" s="218">
        <f>[1]Школы!BR11</f>
        <v>435492.81767955801</v>
      </c>
      <c r="E12" s="107">
        <f t="shared" ref="E12:E41" si="0">D12*0.8488326408153</f>
        <v>369660.51848703518</v>
      </c>
      <c r="F12" s="107">
        <f t="shared" ref="F12:F41" si="1">D12*0.8488326408153</f>
        <v>369660.51848703518</v>
      </c>
      <c r="G12" s="121"/>
      <c r="H12" s="226"/>
      <c r="I12" s="121"/>
      <c r="J12" s="121"/>
      <c r="K12" s="121"/>
      <c r="L12" s="121"/>
    </row>
    <row r="13" spans="1:12" s="23" customFormat="1" ht="12.75">
      <c r="A13" s="103">
        <v>3</v>
      </c>
      <c r="B13" s="103" t="str">
        <f>'[1]учительство  '!B7</f>
        <v>Анди СОШ №2 МКУ</v>
      </c>
      <c r="C13" s="414">
        <f>'[1]учительство  '!D7</f>
        <v>119</v>
      </c>
      <c r="D13" s="218">
        <f>[1]Школы!BR12</f>
        <v>424783.97790055251</v>
      </c>
      <c r="E13" s="107">
        <f t="shared" si="0"/>
        <v>360570.50573735399</v>
      </c>
      <c r="F13" s="107">
        <f t="shared" si="1"/>
        <v>360570.50573735399</v>
      </c>
      <c r="G13" s="121"/>
      <c r="H13" s="226"/>
      <c r="I13" s="121"/>
      <c r="J13" s="121"/>
      <c r="K13" s="121"/>
      <c r="L13" s="121"/>
    </row>
    <row r="14" spans="1:12" s="23" customFormat="1" ht="12.75">
      <c r="A14" s="103">
        <v>4</v>
      </c>
      <c r="B14" s="103" t="str">
        <f>'[1]учительство  '!B8</f>
        <v>Ансалта СОШ МКУ</v>
      </c>
      <c r="C14" s="414">
        <f>'[1]учительство  '!D8</f>
        <v>146</v>
      </c>
      <c r="D14" s="218">
        <f>[1]Школы!BR13</f>
        <v>521163.5359116022</v>
      </c>
      <c r="E14" s="107">
        <f t="shared" si="0"/>
        <v>442380.62048448471</v>
      </c>
      <c r="F14" s="107">
        <f t="shared" si="1"/>
        <v>442380.62048448471</v>
      </c>
      <c r="G14" s="121"/>
      <c r="H14" s="226"/>
      <c r="I14" s="121"/>
      <c r="J14" s="121"/>
      <c r="K14" s="121"/>
      <c r="L14" s="121"/>
    </row>
    <row r="15" spans="1:12" s="23" customFormat="1" ht="12.75">
      <c r="A15" s="103">
        <v>5</v>
      </c>
      <c r="B15" s="103" t="str">
        <f>'[1]учительство  '!B9</f>
        <v>Ашали ООШ МКУ</v>
      </c>
      <c r="C15" s="414">
        <f>'[1]учительство  '!D9</f>
        <v>24</v>
      </c>
      <c r="D15" s="218">
        <f>[1]Школы!BR14</f>
        <v>85670.718232044193</v>
      </c>
      <c r="E15" s="107">
        <f t="shared" si="0"/>
        <v>72720.101997449543</v>
      </c>
      <c r="F15" s="107">
        <f t="shared" si="1"/>
        <v>72720.101997449543</v>
      </c>
      <c r="G15" s="121"/>
      <c r="H15" s="226"/>
      <c r="I15" s="121"/>
      <c r="J15" s="121"/>
      <c r="K15" s="121"/>
      <c r="L15" s="121"/>
    </row>
    <row r="16" spans="1:12" s="23" customFormat="1" ht="12.75">
      <c r="A16" s="103">
        <v>6</v>
      </c>
      <c r="B16" s="103" t="str">
        <f>'[1]учительство  '!B10</f>
        <v>БСШ №1 МКУ</v>
      </c>
      <c r="C16" s="414">
        <f>'[1]учительство  '!D10</f>
        <v>221</v>
      </c>
      <c r="D16" s="218">
        <f>[1]Школы!BR15</f>
        <v>788884.53038674034</v>
      </c>
      <c r="E16" s="107">
        <f t="shared" si="0"/>
        <v>669630.93922651454</v>
      </c>
      <c r="F16" s="107">
        <f t="shared" si="1"/>
        <v>669630.93922651454</v>
      </c>
      <c r="G16" s="121"/>
      <c r="H16" s="226"/>
      <c r="I16" s="121"/>
      <c r="J16" s="121"/>
      <c r="K16" s="121"/>
      <c r="L16" s="121"/>
    </row>
    <row r="17" spans="1:12" s="23" customFormat="1" ht="12.75">
      <c r="A17" s="103">
        <v>7</v>
      </c>
      <c r="B17" s="103" t="str">
        <f>'[1]учительство  '!B11</f>
        <v>БСШ №2 МКУ</v>
      </c>
      <c r="C17" s="414">
        <f>'[1]учительство  '!D11</f>
        <v>216</v>
      </c>
      <c r="D17" s="218">
        <f>[1]Школы!BR16</f>
        <v>771036.4640883978</v>
      </c>
      <c r="E17" s="107">
        <f t="shared" si="0"/>
        <v>654480.91797704587</v>
      </c>
      <c r="F17" s="107">
        <f t="shared" si="1"/>
        <v>654480.91797704587</v>
      </c>
      <c r="G17" s="121"/>
      <c r="H17" s="226"/>
      <c r="I17" s="121"/>
      <c r="J17" s="121"/>
      <c r="K17" s="121"/>
      <c r="L17" s="121"/>
    </row>
    <row r="18" spans="1:12" s="23" customFormat="1" ht="12.75">
      <c r="A18" s="103">
        <v>8</v>
      </c>
      <c r="B18" s="103" t="str">
        <f>'[1]учительство  '!B12</f>
        <v>БСШ №3 МКУ</v>
      </c>
      <c r="C18" s="414">
        <f>'[1]учительство  '!D12</f>
        <v>72</v>
      </c>
      <c r="D18" s="218">
        <f>[1]Школы!BR17</f>
        <v>257012.15469613261</v>
      </c>
      <c r="E18" s="107">
        <f t="shared" si="0"/>
        <v>218160.30599234864</v>
      </c>
      <c r="F18" s="107">
        <f t="shared" si="1"/>
        <v>218160.30599234864</v>
      </c>
      <c r="G18" s="121"/>
      <c r="H18" s="226"/>
      <c r="I18" s="121"/>
      <c r="J18" s="121"/>
      <c r="K18" s="121"/>
      <c r="L18" s="121"/>
    </row>
    <row r="19" spans="1:12" s="23" customFormat="1" ht="12.75">
      <c r="A19" s="103">
        <v>9</v>
      </c>
      <c r="B19" s="103" t="str">
        <f>'[1]учительство  '!B13</f>
        <v>Гагатли СОШ МКУ</v>
      </c>
      <c r="C19" s="414">
        <f>'[1]учительство  '!D13</f>
        <v>118</v>
      </c>
      <c r="D19" s="218">
        <f>[1]Школы!BR18</f>
        <v>421214.36464088398</v>
      </c>
      <c r="E19" s="107">
        <f t="shared" si="0"/>
        <v>357540.50148746028</v>
      </c>
      <c r="F19" s="107">
        <f t="shared" si="1"/>
        <v>357540.50148746028</v>
      </c>
      <c r="G19" s="121"/>
      <c r="H19" s="226"/>
      <c r="I19" s="121"/>
      <c r="J19" s="121"/>
      <c r="K19" s="121"/>
      <c r="L19" s="121"/>
    </row>
    <row r="20" spans="1:12" s="23" customFormat="1" ht="12.75">
      <c r="A20" s="103">
        <v>10</v>
      </c>
      <c r="B20" s="103" t="str">
        <f>'[1]учительство  '!B14</f>
        <v>Годобери СОШ МКУ</v>
      </c>
      <c r="C20" s="414">
        <f>'[1]учительство  '!D14</f>
        <v>177</v>
      </c>
      <c r="D20" s="218">
        <f>[1]Школы!BR19</f>
        <v>631821.54696132604</v>
      </c>
      <c r="E20" s="107">
        <f t="shared" si="0"/>
        <v>536310.75223119045</v>
      </c>
      <c r="F20" s="107">
        <f t="shared" si="1"/>
        <v>536310.75223119045</v>
      </c>
      <c r="G20" s="121"/>
      <c r="H20" s="226"/>
      <c r="I20" s="121"/>
      <c r="J20" s="121"/>
      <c r="K20" s="121"/>
      <c r="L20" s="121"/>
    </row>
    <row r="21" spans="1:12" s="23" customFormat="1" ht="12.75">
      <c r="A21" s="103">
        <v>11</v>
      </c>
      <c r="B21" s="103" t="str">
        <f>'[1]учительство  '!B15</f>
        <v>Зило СОШ МКУ</v>
      </c>
      <c r="C21" s="414">
        <f>'[1]учительство  '!D15</f>
        <v>32</v>
      </c>
      <c r="D21" s="218">
        <f>[1]Школы!BR20</f>
        <v>114227.62430939227</v>
      </c>
      <c r="E21" s="107">
        <f t="shared" si="0"/>
        <v>96960.135996599391</v>
      </c>
      <c r="F21" s="107">
        <f t="shared" si="1"/>
        <v>96960.135996599391</v>
      </c>
      <c r="G21" s="121"/>
      <c r="H21" s="226"/>
      <c r="I21" s="121"/>
      <c r="J21" s="121"/>
      <c r="K21" s="121"/>
      <c r="L21" s="121"/>
    </row>
    <row r="22" spans="1:12" s="23" customFormat="1" ht="12.75">
      <c r="A22" s="103">
        <v>12</v>
      </c>
      <c r="B22" s="103" t="str">
        <f>'[1]учительство  '!B16</f>
        <v>Кванхидатли ООШ МКУ</v>
      </c>
      <c r="C22" s="414">
        <f>'[1]учительство  '!D16</f>
        <v>24</v>
      </c>
      <c r="D22" s="218">
        <f>[1]Школы!BR21</f>
        <v>85670.718232044193</v>
      </c>
      <c r="E22" s="107">
        <f t="shared" si="0"/>
        <v>72720.101997449543</v>
      </c>
      <c r="F22" s="107">
        <f t="shared" si="1"/>
        <v>72720.101997449543</v>
      </c>
      <c r="G22" s="121"/>
      <c r="H22" s="226"/>
      <c r="I22" s="121"/>
      <c r="J22" s="121"/>
      <c r="K22" s="121"/>
      <c r="L22" s="121"/>
    </row>
    <row r="23" spans="1:12" s="23" customFormat="1" ht="12.75">
      <c r="A23" s="103">
        <v>13</v>
      </c>
      <c r="B23" s="103" t="str">
        <f>'[1]учительство  '!B17</f>
        <v>Миарсо СОШ МКУ</v>
      </c>
      <c r="C23" s="414">
        <f>'[1]учительство  '!D17</f>
        <v>84</v>
      </c>
      <c r="D23" s="218">
        <f>[1]Школы!BR22</f>
        <v>299847.51381215471</v>
      </c>
      <c r="E23" s="107">
        <f t="shared" si="0"/>
        <v>254520.35699107341</v>
      </c>
      <c r="F23" s="107">
        <f t="shared" si="1"/>
        <v>254520.35699107341</v>
      </c>
      <c r="G23" s="121"/>
      <c r="H23" s="226"/>
      <c r="I23" s="121"/>
      <c r="J23" s="121"/>
      <c r="K23" s="121"/>
      <c r="L23" s="121"/>
    </row>
    <row r="24" spans="1:12" s="23" customFormat="1" ht="12.75">
      <c r="A24" s="103">
        <v>14</v>
      </c>
      <c r="B24" s="103" t="str">
        <f>'[1]учительство  '!B18</f>
        <v>Муни СОШ МКУ</v>
      </c>
      <c r="C24" s="414">
        <f>'[1]учительство  '!D18</f>
        <v>184</v>
      </c>
      <c r="D24" s="218">
        <f>[1]Школы!BR23</f>
        <v>656808.8397790055</v>
      </c>
      <c r="E24" s="107">
        <f t="shared" si="0"/>
        <v>557520.78198044654</v>
      </c>
      <c r="F24" s="107">
        <f t="shared" si="1"/>
        <v>557520.78198044654</v>
      </c>
      <c r="G24" s="121"/>
      <c r="H24" s="226"/>
      <c r="I24" s="121"/>
      <c r="J24" s="121"/>
      <c r="K24" s="121"/>
      <c r="L24" s="121"/>
    </row>
    <row r="25" spans="1:12" s="23" customFormat="1" ht="12.75">
      <c r="A25" s="103">
        <v>15</v>
      </c>
      <c r="B25" s="103" t="str">
        <f>'[1]учительство  '!B19</f>
        <v>Ортоколо СОШ МКУ</v>
      </c>
      <c r="C25" s="414">
        <f>'[1]учительство  '!D19</f>
        <v>54</v>
      </c>
      <c r="D25" s="218">
        <f>[1]Школы!BR24</f>
        <v>192759.11602209945</v>
      </c>
      <c r="E25" s="107">
        <f t="shared" si="0"/>
        <v>163620.22949426147</v>
      </c>
      <c r="F25" s="107">
        <f t="shared" si="1"/>
        <v>163620.22949426147</v>
      </c>
      <c r="G25" s="121"/>
      <c r="H25" s="226"/>
      <c r="I25" s="121"/>
      <c r="J25" s="121"/>
      <c r="K25" s="121"/>
      <c r="L25" s="121"/>
    </row>
    <row r="26" spans="1:12" s="23" customFormat="1" ht="12.75">
      <c r="A26" s="103">
        <v>16</v>
      </c>
      <c r="B26" s="103" t="str">
        <f>'[1]учительство  '!B20</f>
        <v>Рахата СОШ МКУ</v>
      </c>
      <c r="C26" s="414">
        <f>'[1]учительство  '!D20</f>
        <v>164</v>
      </c>
      <c r="D26" s="218">
        <f>[1]Школы!BR25</f>
        <v>585416.57458563533</v>
      </c>
      <c r="E26" s="107">
        <f t="shared" si="0"/>
        <v>496920.69698257186</v>
      </c>
      <c r="F26" s="107">
        <f t="shared" si="1"/>
        <v>496920.69698257186</v>
      </c>
      <c r="G26" s="121"/>
      <c r="H26" s="226"/>
      <c r="I26" s="121"/>
      <c r="J26" s="121"/>
      <c r="K26" s="121"/>
      <c r="L26" s="121"/>
    </row>
    <row r="27" spans="1:12" s="23" customFormat="1" ht="12.75">
      <c r="A27" s="103">
        <v>17</v>
      </c>
      <c r="B27" s="103" t="str">
        <f>'[1]учительство  '!B21</f>
        <v>Риквани СОШ МКУ</v>
      </c>
      <c r="C27" s="414">
        <f>'[1]учительство  '!D21</f>
        <v>21</v>
      </c>
      <c r="D27" s="218">
        <f>[1]Школы!BR26</f>
        <v>74961.878453038677</v>
      </c>
      <c r="E27" s="107">
        <f t="shared" si="0"/>
        <v>63630.089247768352</v>
      </c>
      <c r="F27" s="107">
        <f t="shared" si="1"/>
        <v>63630.089247768352</v>
      </c>
      <c r="G27" s="121"/>
      <c r="H27" s="226"/>
      <c r="I27" s="121"/>
      <c r="J27" s="121"/>
      <c r="K27" s="121"/>
      <c r="L27" s="121"/>
    </row>
    <row r="28" spans="1:12" s="23" customFormat="1" ht="12.75">
      <c r="A28" s="103">
        <v>18</v>
      </c>
      <c r="B28" s="103" t="str">
        <f>'[1]учительство  '!B22</f>
        <v>Тандо СОШ МКУ</v>
      </c>
      <c r="C28" s="414">
        <f>'[1]учительство  '!D22</f>
        <v>31</v>
      </c>
      <c r="D28" s="218">
        <f>[1]Школы!BR27</f>
        <v>110658.01104972376</v>
      </c>
      <c r="E28" s="107">
        <f t="shared" si="0"/>
        <v>93930.131746705665</v>
      </c>
      <c r="F28" s="107">
        <f t="shared" si="1"/>
        <v>93930.131746705665</v>
      </c>
      <c r="G28" s="121"/>
      <c r="H28" s="226"/>
      <c r="I28" s="121"/>
      <c r="J28" s="121"/>
      <c r="K28" s="121"/>
      <c r="L28" s="121"/>
    </row>
    <row r="29" spans="1:12" s="23" customFormat="1" ht="12.75">
      <c r="A29" s="103">
        <v>19</v>
      </c>
      <c r="B29" s="103" t="str">
        <f>'[1]учительство  '!B23</f>
        <v>Тасута ООШ МКУ</v>
      </c>
      <c r="C29" s="414">
        <f>'[1]учительство  '!D23</f>
        <v>23</v>
      </c>
      <c r="D29" s="218">
        <f>[1]Школы!BR28</f>
        <v>82101.104972375688</v>
      </c>
      <c r="E29" s="107">
        <f t="shared" si="0"/>
        <v>69690.097747555817</v>
      </c>
      <c r="F29" s="107">
        <f t="shared" si="1"/>
        <v>69690.097747555817</v>
      </c>
      <c r="G29" s="121"/>
      <c r="H29" s="226"/>
      <c r="I29" s="121"/>
      <c r="J29" s="121"/>
      <c r="K29" s="121"/>
      <c r="L29" s="121"/>
    </row>
    <row r="30" spans="1:12" s="23" customFormat="1" ht="12.75">
      <c r="A30" s="103">
        <v>20</v>
      </c>
      <c r="B30" s="103" t="str">
        <f>'[1]учительство  '!B24</f>
        <v>Тлох СОШ МКУ</v>
      </c>
      <c r="C30" s="414">
        <f>'[1]учительство  '!D24</f>
        <v>183</v>
      </c>
      <c r="D30" s="218">
        <f>[1]Школы!BR29</f>
        <v>653239.22651933704</v>
      </c>
      <c r="E30" s="107">
        <f t="shared" si="0"/>
        <v>554490.77773055283</v>
      </c>
      <c r="F30" s="107">
        <f t="shared" si="1"/>
        <v>554490.77773055283</v>
      </c>
      <c r="G30" s="121"/>
      <c r="H30" s="226"/>
      <c r="I30" s="121"/>
      <c r="J30" s="121"/>
      <c r="K30" s="121"/>
      <c r="L30" s="121"/>
    </row>
    <row r="31" spans="1:12" s="23" customFormat="1" ht="12.75">
      <c r="A31" s="103">
        <v>21</v>
      </c>
      <c r="B31" s="103" t="str">
        <f>'[1]учительство  '!B25</f>
        <v>Хелетури СОШ МКУ</v>
      </c>
      <c r="C31" s="414">
        <f>'[1]учительство  '!D25</f>
        <v>27</v>
      </c>
      <c r="D31" s="218">
        <f>[1]Школы!BR30</f>
        <v>96379.558011049725</v>
      </c>
      <c r="E31" s="107">
        <f t="shared" si="0"/>
        <v>81810.114747130734</v>
      </c>
      <c r="F31" s="107">
        <f t="shared" si="1"/>
        <v>81810.114747130734</v>
      </c>
      <c r="G31" s="121"/>
      <c r="H31" s="226"/>
      <c r="I31" s="121"/>
      <c r="J31" s="121"/>
      <c r="K31" s="121"/>
      <c r="L31" s="121"/>
    </row>
    <row r="32" spans="1:12" s="23" customFormat="1" ht="12.75">
      <c r="A32" s="103">
        <v>22</v>
      </c>
      <c r="B32" s="103" t="str">
        <f>'[1]учительство  '!B26</f>
        <v>Чанко СОШ МКУ</v>
      </c>
      <c r="C32" s="414">
        <f>'[1]учительство  '!D26</f>
        <v>24</v>
      </c>
      <c r="D32" s="218">
        <f>[1]Школы!BR31</f>
        <v>85670.718232044193</v>
      </c>
      <c r="E32" s="107">
        <f t="shared" si="0"/>
        <v>72720.101997449543</v>
      </c>
      <c r="F32" s="107">
        <f t="shared" si="1"/>
        <v>72720.101997449543</v>
      </c>
      <c r="G32" s="121"/>
      <c r="H32" s="226"/>
      <c r="I32" s="121"/>
      <c r="J32" s="121"/>
      <c r="K32" s="121"/>
      <c r="L32" s="121"/>
    </row>
    <row r="33" spans="1:12" s="23" customFormat="1" ht="12.75">
      <c r="A33" s="103">
        <v>23</v>
      </c>
      <c r="B33" s="103" t="str">
        <f>'[1]учительство  '!B27</f>
        <v>Шодрода СОШ МКУ</v>
      </c>
      <c r="C33" s="414">
        <f>'[1]учительство  '!D27</f>
        <v>33</v>
      </c>
      <c r="D33" s="218">
        <f>[1]Школы!BR32</f>
        <v>117797.23756906077</v>
      </c>
      <c r="E33" s="107">
        <f t="shared" si="0"/>
        <v>99990.140246493116</v>
      </c>
      <c r="F33" s="107">
        <f t="shared" si="1"/>
        <v>99990.140246493116</v>
      </c>
      <c r="G33" s="121"/>
      <c r="H33" s="226"/>
      <c r="I33" s="121"/>
      <c r="J33" s="121"/>
      <c r="K33" s="121"/>
      <c r="L33" s="121"/>
    </row>
    <row r="34" spans="1:12" s="23" customFormat="1" ht="12.75">
      <c r="A34" s="103">
        <v>24</v>
      </c>
      <c r="B34" s="103" t="str">
        <f>'[1]учительство  '!B28</f>
        <v xml:space="preserve">Инхело ООШ МКУ </v>
      </c>
      <c r="C34" s="414">
        <f>'[1]учительство  '!D28</f>
        <v>85</v>
      </c>
      <c r="D34" s="218">
        <f>[1]Школы!BR33</f>
        <v>303417.12707182323</v>
      </c>
      <c r="E34" s="107">
        <f t="shared" si="0"/>
        <v>257550.36124096715</v>
      </c>
      <c r="F34" s="107">
        <f t="shared" si="1"/>
        <v>257550.36124096715</v>
      </c>
      <c r="G34" s="121"/>
      <c r="H34" s="226"/>
      <c r="I34" s="121"/>
      <c r="J34" s="121"/>
      <c r="K34" s="121"/>
      <c r="L34" s="121"/>
    </row>
    <row r="35" spans="1:12" s="23" customFormat="1" ht="12.75">
      <c r="A35" s="103">
        <v>25</v>
      </c>
      <c r="B35" s="103" t="str">
        <f>'[1]учительство  '!B29</f>
        <v>Кижани ООШ МКУ</v>
      </c>
      <c r="C35" s="414">
        <f>'[1]учительство  '!D29</f>
        <v>17</v>
      </c>
      <c r="D35" s="218">
        <f>[1]Школы!BR34</f>
        <v>60683.425414364639</v>
      </c>
      <c r="E35" s="107">
        <f t="shared" si="0"/>
        <v>51510.072248193428</v>
      </c>
      <c r="F35" s="107">
        <f t="shared" si="1"/>
        <v>51510.072248193428</v>
      </c>
      <c r="G35" s="121"/>
      <c r="H35" s="226"/>
      <c r="I35" s="121"/>
      <c r="J35" s="121"/>
      <c r="K35" s="121"/>
      <c r="L35" s="121"/>
    </row>
    <row r="36" spans="1:12" s="23" customFormat="1" ht="12.75">
      <c r="A36" s="103">
        <v>26</v>
      </c>
      <c r="B36" s="103" t="str">
        <f>'[1]учительство  '!B30</f>
        <v>Беледи НОШ МКУ</v>
      </c>
      <c r="C36" s="414">
        <f>'[1]учительство  '!D30</f>
        <v>3</v>
      </c>
      <c r="D36" s="218">
        <f>[1]Школы!BR35</f>
        <v>10708.839779005524</v>
      </c>
      <c r="E36" s="107">
        <f t="shared" si="0"/>
        <v>9090.0127496811929</v>
      </c>
      <c r="F36" s="107">
        <f t="shared" si="1"/>
        <v>9090.0127496811929</v>
      </c>
      <c r="G36" s="121"/>
      <c r="H36" s="226"/>
      <c r="I36" s="121"/>
      <c r="J36" s="121"/>
      <c r="K36" s="121"/>
      <c r="L36" s="121"/>
    </row>
    <row r="37" spans="1:12" s="23" customFormat="1" ht="12.75">
      <c r="A37" s="103">
        <v>27</v>
      </c>
      <c r="B37" s="103" t="str">
        <f>'[1]учительство  '!B31</f>
        <v>В-Алак НОШ МКУ</v>
      </c>
      <c r="C37" s="414">
        <f>'[1]учительство  '!D31</f>
        <v>4</v>
      </c>
      <c r="D37" s="218">
        <f>[1]Школы!BR36</f>
        <v>14278.453038674033</v>
      </c>
      <c r="E37" s="107">
        <f t="shared" si="0"/>
        <v>12120.016999574924</v>
      </c>
      <c r="F37" s="107">
        <f t="shared" si="1"/>
        <v>12120.016999574924</v>
      </c>
      <c r="G37" s="121"/>
      <c r="H37" s="226"/>
      <c r="I37" s="121"/>
      <c r="J37" s="121"/>
      <c r="K37" s="121"/>
      <c r="L37" s="121"/>
    </row>
    <row r="38" spans="1:12" s="23" customFormat="1" ht="12.75">
      <c r="A38" s="103">
        <v>28</v>
      </c>
      <c r="B38" s="103" t="str">
        <f>'[1]учительство  '!B32</f>
        <v>Гунха НОШ МКУ</v>
      </c>
      <c r="C38" s="414">
        <f>'[1]учительство  '!D32</f>
        <v>17</v>
      </c>
      <c r="D38" s="218">
        <f>[1]Школы!BR37</f>
        <v>60683.425414364639</v>
      </c>
      <c r="E38" s="107">
        <f t="shared" si="0"/>
        <v>51510.072248193428</v>
      </c>
      <c r="F38" s="107">
        <f t="shared" si="1"/>
        <v>51510.072248193428</v>
      </c>
      <c r="G38" s="121"/>
      <c r="H38" s="226"/>
      <c r="I38" s="121"/>
      <c r="J38" s="121"/>
      <c r="K38" s="121"/>
      <c r="L38" s="121"/>
    </row>
    <row r="39" spans="1:12" s="23" customFormat="1" ht="12.75">
      <c r="A39" s="103">
        <v>29</v>
      </c>
      <c r="B39" s="103" t="str">
        <f>'[1]учительство  '!B33</f>
        <v>Зибирхали НОШ МКУ</v>
      </c>
      <c r="C39" s="414">
        <f>'[1]учительство  '!D33</f>
        <v>3</v>
      </c>
      <c r="D39" s="218">
        <f>[1]Школы!BR38</f>
        <v>10708.839779005524</v>
      </c>
      <c r="E39" s="107">
        <f t="shared" si="0"/>
        <v>9090.0127496811929</v>
      </c>
      <c r="F39" s="107">
        <f t="shared" si="1"/>
        <v>9090.0127496811929</v>
      </c>
      <c r="G39" s="121"/>
      <c r="H39" s="226"/>
      <c r="I39" s="121"/>
      <c r="J39" s="121"/>
      <c r="K39" s="121"/>
      <c r="L39" s="121"/>
    </row>
    <row r="40" spans="1:12" s="23" customFormat="1" ht="12.75">
      <c r="A40" s="103">
        <v>30</v>
      </c>
      <c r="B40" s="103" t="str">
        <f>'[1]учительство  '!B34</f>
        <v>Н-Алак НОШ МКУ</v>
      </c>
      <c r="C40" s="414">
        <f>'[1]учительство  '!D34</f>
        <v>12</v>
      </c>
      <c r="D40" s="218">
        <f>[1]Школы!BR39</f>
        <v>42835.359116022097</v>
      </c>
      <c r="E40" s="107">
        <f t="shared" si="0"/>
        <v>36360.050998724771</v>
      </c>
      <c r="F40" s="107">
        <f t="shared" si="1"/>
        <v>36360.050998724771</v>
      </c>
      <c r="G40" s="121"/>
      <c r="H40" s="226"/>
      <c r="I40" s="121"/>
      <c r="J40" s="121"/>
      <c r="K40" s="121"/>
      <c r="L40" s="121"/>
    </row>
    <row r="41" spans="1:12" s="23" customFormat="1" ht="12.75">
      <c r="A41" s="103">
        <v>31</v>
      </c>
      <c r="B41" s="103" t="str">
        <f>'[1]учительство  '!B35</f>
        <v>Шиворта НОШ МКУ</v>
      </c>
      <c r="C41" s="414">
        <f>'[1]учительство  '!D35</f>
        <v>12</v>
      </c>
      <c r="D41" s="218">
        <f>[1]Школы!BR40</f>
        <v>42835.359116022097</v>
      </c>
      <c r="E41" s="107">
        <f t="shared" si="0"/>
        <v>36360.050998724771</v>
      </c>
      <c r="F41" s="107">
        <f t="shared" si="1"/>
        <v>36360.050998724771</v>
      </c>
      <c r="G41" s="121"/>
      <c r="H41" s="226"/>
      <c r="I41" s="121"/>
      <c r="J41" s="121"/>
      <c r="K41" s="121"/>
      <c r="L41" s="121"/>
    </row>
    <row r="42" spans="1:12" s="23" customFormat="1" ht="12.75">
      <c r="A42" s="111"/>
      <c r="B42" s="103" t="s">
        <v>241</v>
      </c>
      <c r="C42" s="415">
        <f>SUM(C11:C41)</f>
        <v>2353</v>
      </c>
      <c r="D42" s="218">
        <f>SUM(D11:D41)</f>
        <v>8399300</v>
      </c>
      <c r="E42" s="416">
        <f>SUM(E11:E41)</f>
        <v>7129599.9999999497</v>
      </c>
      <c r="F42" s="416">
        <f>SUM(F11:F41)</f>
        <v>7129599.9999999497</v>
      </c>
      <c r="G42" s="121"/>
      <c r="H42" s="121"/>
      <c r="I42" s="121"/>
      <c r="J42" s="121"/>
      <c r="K42" s="121"/>
      <c r="L42" s="121"/>
    </row>
    <row r="43" spans="1:12" s="217" customFormat="1" ht="12.75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</row>
    <row r="44" spans="1:12" s="23" customFormat="1" ht="12.75">
      <c r="C44" s="23" t="s">
        <v>2</v>
      </c>
      <c r="D44" s="236" t="s">
        <v>2</v>
      </c>
    </row>
    <row r="45" spans="1:12" s="23" customFormat="1" ht="12.75"/>
    <row r="46" spans="1:12" s="23" customFormat="1" ht="12.75"/>
    <row r="47" spans="1:12" s="23" customFormat="1" ht="12.75"/>
    <row r="48" spans="1:12" s="23" customFormat="1" ht="12.75"/>
    <row r="49" spans="3:4" s="23" customFormat="1" ht="12.75"/>
    <row r="50" spans="3:4" s="23" customFormat="1" ht="12.75">
      <c r="C50" s="23" t="s">
        <v>644</v>
      </c>
      <c r="D50" s="236">
        <f>'[1]Доходы 3'!E35*1000</f>
        <v>8399300</v>
      </c>
    </row>
    <row r="51" spans="3:4" s="23" customFormat="1" ht="12.75">
      <c r="D51" s="236">
        <f>D42</f>
        <v>8399300</v>
      </c>
    </row>
    <row r="52" spans="3:4" s="23" customFormat="1" ht="12.75">
      <c r="C52" s="23" t="s">
        <v>192</v>
      </c>
      <c r="D52" s="236">
        <f>D50-D51</f>
        <v>0</v>
      </c>
    </row>
    <row r="53" spans="3:4" s="23" customFormat="1" ht="12.75"/>
    <row r="54" spans="3:4" s="23" customFormat="1" ht="12.75"/>
    <row r="55" spans="3:4" s="23" customFormat="1" ht="12.75"/>
    <row r="56" spans="3:4" s="23" customFormat="1" ht="12.75"/>
    <row r="57" spans="3:4" s="23" customFormat="1" ht="12.75"/>
    <row r="58" spans="3:4" s="23" customFormat="1" ht="12.75"/>
    <row r="59" spans="3:4" s="23" customFormat="1" ht="12.75"/>
    <row r="60" spans="3:4" s="23" customFormat="1" ht="12.75"/>
  </sheetData>
  <mergeCells count="8">
    <mergeCell ref="A7:E7"/>
    <mergeCell ref="A8:E8"/>
    <mergeCell ref="C1:F1"/>
    <mergeCell ref="C2:F2"/>
    <mergeCell ref="B3:F3"/>
    <mergeCell ref="C4:F4"/>
    <mergeCell ref="E5:F5"/>
    <mergeCell ref="A6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J31"/>
  <sheetViews>
    <sheetView showWhiteSpace="0" view="pageLayout" topLeftCell="A4" workbookViewId="0">
      <selection activeCell="I6" sqref="I6:J6"/>
    </sheetView>
  </sheetViews>
  <sheetFormatPr defaultRowHeight="15"/>
  <cols>
    <col min="1" max="1" width="3.5703125" customWidth="1"/>
    <col min="2" max="2" width="27.140625" customWidth="1"/>
    <col min="3" max="3" width="11.85546875" customWidth="1"/>
    <col min="4" max="4" width="8.85546875" bestFit="1" customWidth="1"/>
    <col min="5" max="5" width="9.140625" bestFit="1" customWidth="1"/>
    <col min="6" max="6" width="11.42578125" customWidth="1"/>
    <col min="7" max="7" width="8.85546875" bestFit="1" customWidth="1"/>
    <col min="8" max="8" width="14.85546875" customWidth="1"/>
    <col min="9" max="9" width="16.85546875" customWidth="1"/>
    <col min="10" max="10" width="9.42578125" customWidth="1"/>
    <col min="257" max="257" width="3.5703125" customWidth="1"/>
    <col min="258" max="258" width="27.140625" customWidth="1"/>
    <col min="259" max="259" width="11.85546875" customWidth="1"/>
    <col min="260" max="260" width="8.85546875" bestFit="1" customWidth="1"/>
    <col min="261" max="261" width="9.140625" bestFit="1" customWidth="1"/>
    <col min="262" max="262" width="11.42578125" customWidth="1"/>
    <col min="263" max="263" width="8.85546875" bestFit="1" customWidth="1"/>
    <col min="264" max="264" width="14.85546875" customWidth="1"/>
    <col min="265" max="265" width="16.85546875" customWidth="1"/>
    <col min="266" max="266" width="9.42578125" customWidth="1"/>
    <col min="513" max="513" width="3.5703125" customWidth="1"/>
    <col min="514" max="514" width="27.140625" customWidth="1"/>
    <col min="515" max="515" width="11.85546875" customWidth="1"/>
    <col min="516" max="516" width="8.85546875" bestFit="1" customWidth="1"/>
    <col min="517" max="517" width="9.140625" bestFit="1" customWidth="1"/>
    <col min="518" max="518" width="11.42578125" customWidth="1"/>
    <col min="519" max="519" width="8.85546875" bestFit="1" customWidth="1"/>
    <col min="520" max="520" width="14.85546875" customWidth="1"/>
    <col min="521" max="521" width="16.85546875" customWidth="1"/>
    <col min="522" max="522" width="9.42578125" customWidth="1"/>
    <col min="769" max="769" width="3.5703125" customWidth="1"/>
    <col min="770" max="770" width="27.140625" customWidth="1"/>
    <col min="771" max="771" width="11.85546875" customWidth="1"/>
    <col min="772" max="772" width="8.85546875" bestFit="1" customWidth="1"/>
    <col min="773" max="773" width="9.140625" bestFit="1" customWidth="1"/>
    <col min="774" max="774" width="11.42578125" customWidth="1"/>
    <col min="775" max="775" width="8.85546875" bestFit="1" customWidth="1"/>
    <col min="776" max="776" width="14.85546875" customWidth="1"/>
    <col min="777" max="777" width="16.85546875" customWidth="1"/>
    <col min="778" max="778" width="9.42578125" customWidth="1"/>
    <col min="1025" max="1025" width="3.5703125" customWidth="1"/>
    <col min="1026" max="1026" width="27.140625" customWidth="1"/>
    <col min="1027" max="1027" width="11.85546875" customWidth="1"/>
    <col min="1028" max="1028" width="8.85546875" bestFit="1" customWidth="1"/>
    <col min="1029" max="1029" width="9.140625" bestFit="1" customWidth="1"/>
    <col min="1030" max="1030" width="11.42578125" customWidth="1"/>
    <col min="1031" max="1031" width="8.85546875" bestFit="1" customWidth="1"/>
    <col min="1032" max="1032" width="14.85546875" customWidth="1"/>
    <col min="1033" max="1033" width="16.85546875" customWidth="1"/>
    <col min="1034" max="1034" width="9.42578125" customWidth="1"/>
    <col min="1281" max="1281" width="3.5703125" customWidth="1"/>
    <col min="1282" max="1282" width="27.140625" customWidth="1"/>
    <col min="1283" max="1283" width="11.85546875" customWidth="1"/>
    <col min="1284" max="1284" width="8.85546875" bestFit="1" customWidth="1"/>
    <col min="1285" max="1285" width="9.140625" bestFit="1" customWidth="1"/>
    <col min="1286" max="1286" width="11.42578125" customWidth="1"/>
    <col min="1287" max="1287" width="8.85546875" bestFit="1" customWidth="1"/>
    <col min="1288" max="1288" width="14.85546875" customWidth="1"/>
    <col min="1289" max="1289" width="16.85546875" customWidth="1"/>
    <col min="1290" max="1290" width="9.42578125" customWidth="1"/>
    <col min="1537" max="1537" width="3.5703125" customWidth="1"/>
    <col min="1538" max="1538" width="27.140625" customWidth="1"/>
    <col min="1539" max="1539" width="11.85546875" customWidth="1"/>
    <col min="1540" max="1540" width="8.85546875" bestFit="1" customWidth="1"/>
    <col min="1541" max="1541" width="9.140625" bestFit="1" customWidth="1"/>
    <col min="1542" max="1542" width="11.42578125" customWidth="1"/>
    <col min="1543" max="1543" width="8.85546875" bestFit="1" customWidth="1"/>
    <col min="1544" max="1544" width="14.85546875" customWidth="1"/>
    <col min="1545" max="1545" width="16.85546875" customWidth="1"/>
    <col min="1546" max="1546" width="9.42578125" customWidth="1"/>
    <col min="1793" max="1793" width="3.5703125" customWidth="1"/>
    <col min="1794" max="1794" width="27.140625" customWidth="1"/>
    <col min="1795" max="1795" width="11.85546875" customWidth="1"/>
    <col min="1796" max="1796" width="8.85546875" bestFit="1" customWidth="1"/>
    <col min="1797" max="1797" width="9.140625" bestFit="1" customWidth="1"/>
    <col min="1798" max="1798" width="11.42578125" customWidth="1"/>
    <col min="1799" max="1799" width="8.85546875" bestFit="1" customWidth="1"/>
    <col min="1800" max="1800" width="14.85546875" customWidth="1"/>
    <col min="1801" max="1801" width="16.85546875" customWidth="1"/>
    <col min="1802" max="1802" width="9.42578125" customWidth="1"/>
    <col min="2049" max="2049" width="3.5703125" customWidth="1"/>
    <col min="2050" max="2050" width="27.140625" customWidth="1"/>
    <col min="2051" max="2051" width="11.85546875" customWidth="1"/>
    <col min="2052" max="2052" width="8.85546875" bestFit="1" customWidth="1"/>
    <col min="2053" max="2053" width="9.140625" bestFit="1" customWidth="1"/>
    <col min="2054" max="2054" width="11.42578125" customWidth="1"/>
    <col min="2055" max="2055" width="8.85546875" bestFit="1" customWidth="1"/>
    <col min="2056" max="2056" width="14.85546875" customWidth="1"/>
    <col min="2057" max="2057" width="16.85546875" customWidth="1"/>
    <col min="2058" max="2058" width="9.42578125" customWidth="1"/>
    <col min="2305" max="2305" width="3.5703125" customWidth="1"/>
    <col min="2306" max="2306" width="27.140625" customWidth="1"/>
    <col min="2307" max="2307" width="11.85546875" customWidth="1"/>
    <col min="2308" max="2308" width="8.85546875" bestFit="1" customWidth="1"/>
    <col min="2309" max="2309" width="9.140625" bestFit="1" customWidth="1"/>
    <col min="2310" max="2310" width="11.42578125" customWidth="1"/>
    <col min="2311" max="2311" width="8.85546875" bestFit="1" customWidth="1"/>
    <col min="2312" max="2312" width="14.85546875" customWidth="1"/>
    <col min="2313" max="2313" width="16.85546875" customWidth="1"/>
    <col min="2314" max="2314" width="9.42578125" customWidth="1"/>
    <col min="2561" max="2561" width="3.5703125" customWidth="1"/>
    <col min="2562" max="2562" width="27.140625" customWidth="1"/>
    <col min="2563" max="2563" width="11.85546875" customWidth="1"/>
    <col min="2564" max="2564" width="8.85546875" bestFit="1" customWidth="1"/>
    <col min="2565" max="2565" width="9.140625" bestFit="1" customWidth="1"/>
    <col min="2566" max="2566" width="11.42578125" customWidth="1"/>
    <col min="2567" max="2567" width="8.85546875" bestFit="1" customWidth="1"/>
    <col min="2568" max="2568" width="14.85546875" customWidth="1"/>
    <col min="2569" max="2569" width="16.85546875" customWidth="1"/>
    <col min="2570" max="2570" width="9.42578125" customWidth="1"/>
    <col min="2817" max="2817" width="3.5703125" customWidth="1"/>
    <col min="2818" max="2818" width="27.140625" customWidth="1"/>
    <col min="2819" max="2819" width="11.85546875" customWidth="1"/>
    <col min="2820" max="2820" width="8.85546875" bestFit="1" customWidth="1"/>
    <col min="2821" max="2821" width="9.140625" bestFit="1" customWidth="1"/>
    <col min="2822" max="2822" width="11.42578125" customWidth="1"/>
    <col min="2823" max="2823" width="8.85546875" bestFit="1" customWidth="1"/>
    <col min="2824" max="2824" width="14.85546875" customWidth="1"/>
    <col min="2825" max="2825" width="16.85546875" customWidth="1"/>
    <col min="2826" max="2826" width="9.42578125" customWidth="1"/>
    <col min="3073" max="3073" width="3.5703125" customWidth="1"/>
    <col min="3074" max="3074" width="27.140625" customWidth="1"/>
    <col min="3075" max="3075" width="11.85546875" customWidth="1"/>
    <col min="3076" max="3076" width="8.85546875" bestFit="1" customWidth="1"/>
    <col min="3077" max="3077" width="9.140625" bestFit="1" customWidth="1"/>
    <col min="3078" max="3078" width="11.42578125" customWidth="1"/>
    <col min="3079" max="3079" width="8.85546875" bestFit="1" customWidth="1"/>
    <col min="3080" max="3080" width="14.85546875" customWidth="1"/>
    <col min="3081" max="3081" width="16.85546875" customWidth="1"/>
    <col min="3082" max="3082" width="9.42578125" customWidth="1"/>
    <col min="3329" max="3329" width="3.5703125" customWidth="1"/>
    <col min="3330" max="3330" width="27.140625" customWidth="1"/>
    <col min="3331" max="3331" width="11.85546875" customWidth="1"/>
    <col min="3332" max="3332" width="8.85546875" bestFit="1" customWidth="1"/>
    <col min="3333" max="3333" width="9.140625" bestFit="1" customWidth="1"/>
    <col min="3334" max="3334" width="11.42578125" customWidth="1"/>
    <col min="3335" max="3335" width="8.85546875" bestFit="1" customWidth="1"/>
    <col min="3336" max="3336" width="14.85546875" customWidth="1"/>
    <col min="3337" max="3337" width="16.85546875" customWidth="1"/>
    <col min="3338" max="3338" width="9.42578125" customWidth="1"/>
    <col min="3585" max="3585" width="3.5703125" customWidth="1"/>
    <col min="3586" max="3586" width="27.140625" customWidth="1"/>
    <col min="3587" max="3587" width="11.85546875" customWidth="1"/>
    <col min="3588" max="3588" width="8.85546875" bestFit="1" customWidth="1"/>
    <col min="3589" max="3589" width="9.140625" bestFit="1" customWidth="1"/>
    <col min="3590" max="3590" width="11.42578125" customWidth="1"/>
    <col min="3591" max="3591" width="8.85546875" bestFit="1" customWidth="1"/>
    <col min="3592" max="3592" width="14.85546875" customWidth="1"/>
    <col min="3593" max="3593" width="16.85546875" customWidth="1"/>
    <col min="3594" max="3594" width="9.42578125" customWidth="1"/>
    <col min="3841" max="3841" width="3.5703125" customWidth="1"/>
    <col min="3842" max="3842" width="27.140625" customWidth="1"/>
    <col min="3843" max="3843" width="11.85546875" customWidth="1"/>
    <col min="3844" max="3844" width="8.85546875" bestFit="1" customWidth="1"/>
    <col min="3845" max="3845" width="9.140625" bestFit="1" customWidth="1"/>
    <col min="3846" max="3846" width="11.42578125" customWidth="1"/>
    <col min="3847" max="3847" width="8.85546875" bestFit="1" customWidth="1"/>
    <col min="3848" max="3848" width="14.85546875" customWidth="1"/>
    <col min="3849" max="3849" width="16.85546875" customWidth="1"/>
    <col min="3850" max="3850" width="9.42578125" customWidth="1"/>
    <col min="4097" max="4097" width="3.5703125" customWidth="1"/>
    <col min="4098" max="4098" width="27.140625" customWidth="1"/>
    <col min="4099" max="4099" width="11.85546875" customWidth="1"/>
    <col min="4100" max="4100" width="8.85546875" bestFit="1" customWidth="1"/>
    <col min="4101" max="4101" width="9.140625" bestFit="1" customWidth="1"/>
    <col min="4102" max="4102" width="11.42578125" customWidth="1"/>
    <col min="4103" max="4103" width="8.85546875" bestFit="1" customWidth="1"/>
    <col min="4104" max="4104" width="14.85546875" customWidth="1"/>
    <col min="4105" max="4105" width="16.85546875" customWidth="1"/>
    <col min="4106" max="4106" width="9.42578125" customWidth="1"/>
    <col min="4353" max="4353" width="3.5703125" customWidth="1"/>
    <col min="4354" max="4354" width="27.140625" customWidth="1"/>
    <col min="4355" max="4355" width="11.85546875" customWidth="1"/>
    <col min="4356" max="4356" width="8.85546875" bestFit="1" customWidth="1"/>
    <col min="4357" max="4357" width="9.140625" bestFit="1" customWidth="1"/>
    <col min="4358" max="4358" width="11.42578125" customWidth="1"/>
    <col min="4359" max="4359" width="8.85546875" bestFit="1" customWidth="1"/>
    <col min="4360" max="4360" width="14.85546875" customWidth="1"/>
    <col min="4361" max="4361" width="16.85546875" customWidth="1"/>
    <col min="4362" max="4362" width="9.42578125" customWidth="1"/>
    <col min="4609" max="4609" width="3.5703125" customWidth="1"/>
    <col min="4610" max="4610" width="27.140625" customWidth="1"/>
    <col min="4611" max="4611" width="11.85546875" customWidth="1"/>
    <col min="4612" max="4612" width="8.85546875" bestFit="1" customWidth="1"/>
    <col min="4613" max="4613" width="9.140625" bestFit="1" customWidth="1"/>
    <col min="4614" max="4614" width="11.42578125" customWidth="1"/>
    <col min="4615" max="4615" width="8.85546875" bestFit="1" customWidth="1"/>
    <col min="4616" max="4616" width="14.85546875" customWidth="1"/>
    <col min="4617" max="4617" width="16.85546875" customWidth="1"/>
    <col min="4618" max="4618" width="9.42578125" customWidth="1"/>
    <col min="4865" max="4865" width="3.5703125" customWidth="1"/>
    <col min="4866" max="4866" width="27.140625" customWidth="1"/>
    <col min="4867" max="4867" width="11.85546875" customWidth="1"/>
    <col min="4868" max="4868" width="8.85546875" bestFit="1" customWidth="1"/>
    <col min="4869" max="4869" width="9.140625" bestFit="1" customWidth="1"/>
    <col min="4870" max="4870" width="11.42578125" customWidth="1"/>
    <col min="4871" max="4871" width="8.85546875" bestFit="1" customWidth="1"/>
    <col min="4872" max="4872" width="14.85546875" customWidth="1"/>
    <col min="4873" max="4873" width="16.85546875" customWidth="1"/>
    <col min="4874" max="4874" width="9.42578125" customWidth="1"/>
    <col min="5121" max="5121" width="3.5703125" customWidth="1"/>
    <col min="5122" max="5122" width="27.140625" customWidth="1"/>
    <col min="5123" max="5123" width="11.85546875" customWidth="1"/>
    <col min="5124" max="5124" width="8.85546875" bestFit="1" customWidth="1"/>
    <col min="5125" max="5125" width="9.140625" bestFit="1" customWidth="1"/>
    <col min="5126" max="5126" width="11.42578125" customWidth="1"/>
    <col min="5127" max="5127" width="8.85546875" bestFit="1" customWidth="1"/>
    <col min="5128" max="5128" width="14.85546875" customWidth="1"/>
    <col min="5129" max="5129" width="16.85546875" customWidth="1"/>
    <col min="5130" max="5130" width="9.42578125" customWidth="1"/>
    <col min="5377" max="5377" width="3.5703125" customWidth="1"/>
    <col min="5378" max="5378" width="27.140625" customWidth="1"/>
    <col min="5379" max="5379" width="11.85546875" customWidth="1"/>
    <col min="5380" max="5380" width="8.85546875" bestFit="1" customWidth="1"/>
    <col min="5381" max="5381" width="9.140625" bestFit="1" customWidth="1"/>
    <col min="5382" max="5382" width="11.42578125" customWidth="1"/>
    <col min="5383" max="5383" width="8.85546875" bestFit="1" customWidth="1"/>
    <col min="5384" max="5384" width="14.85546875" customWidth="1"/>
    <col min="5385" max="5385" width="16.85546875" customWidth="1"/>
    <col min="5386" max="5386" width="9.42578125" customWidth="1"/>
    <col min="5633" max="5633" width="3.5703125" customWidth="1"/>
    <col min="5634" max="5634" width="27.140625" customWidth="1"/>
    <col min="5635" max="5635" width="11.85546875" customWidth="1"/>
    <col min="5636" max="5636" width="8.85546875" bestFit="1" customWidth="1"/>
    <col min="5637" max="5637" width="9.140625" bestFit="1" customWidth="1"/>
    <col min="5638" max="5638" width="11.42578125" customWidth="1"/>
    <col min="5639" max="5639" width="8.85546875" bestFit="1" customWidth="1"/>
    <col min="5640" max="5640" width="14.85546875" customWidth="1"/>
    <col min="5641" max="5641" width="16.85546875" customWidth="1"/>
    <col min="5642" max="5642" width="9.42578125" customWidth="1"/>
    <col min="5889" max="5889" width="3.5703125" customWidth="1"/>
    <col min="5890" max="5890" width="27.140625" customWidth="1"/>
    <col min="5891" max="5891" width="11.85546875" customWidth="1"/>
    <col min="5892" max="5892" width="8.85546875" bestFit="1" customWidth="1"/>
    <col min="5893" max="5893" width="9.140625" bestFit="1" customWidth="1"/>
    <col min="5894" max="5894" width="11.42578125" customWidth="1"/>
    <col min="5895" max="5895" width="8.85546875" bestFit="1" customWidth="1"/>
    <col min="5896" max="5896" width="14.85546875" customWidth="1"/>
    <col min="5897" max="5897" width="16.85546875" customWidth="1"/>
    <col min="5898" max="5898" width="9.42578125" customWidth="1"/>
    <col min="6145" max="6145" width="3.5703125" customWidth="1"/>
    <col min="6146" max="6146" width="27.140625" customWidth="1"/>
    <col min="6147" max="6147" width="11.85546875" customWidth="1"/>
    <col min="6148" max="6148" width="8.85546875" bestFit="1" customWidth="1"/>
    <col min="6149" max="6149" width="9.140625" bestFit="1" customWidth="1"/>
    <col min="6150" max="6150" width="11.42578125" customWidth="1"/>
    <col min="6151" max="6151" width="8.85546875" bestFit="1" customWidth="1"/>
    <col min="6152" max="6152" width="14.85546875" customWidth="1"/>
    <col min="6153" max="6153" width="16.85546875" customWidth="1"/>
    <col min="6154" max="6154" width="9.42578125" customWidth="1"/>
    <col min="6401" max="6401" width="3.5703125" customWidth="1"/>
    <col min="6402" max="6402" width="27.140625" customWidth="1"/>
    <col min="6403" max="6403" width="11.85546875" customWidth="1"/>
    <col min="6404" max="6404" width="8.85546875" bestFit="1" customWidth="1"/>
    <col min="6405" max="6405" width="9.140625" bestFit="1" customWidth="1"/>
    <col min="6406" max="6406" width="11.42578125" customWidth="1"/>
    <col min="6407" max="6407" width="8.85546875" bestFit="1" customWidth="1"/>
    <col min="6408" max="6408" width="14.85546875" customWidth="1"/>
    <col min="6409" max="6409" width="16.85546875" customWidth="1"/>
    <col min="6410" max="6410" width="9.42578125" customWidth="1"/>
    <col min="6657" max="6657" width="3.5703125" customWidth="1"/>
    <col min="6658" max="6658" width="27.140625" customWidth="1"/>
    <col min="6659" max="6659" width="11.85546875" customWidth="1"/>
    <col min="6660" max="6660" width="8.85546875" bestFit="1" customWidth="1"/>
    <col min="6661" max="6661" width="9.140625" bestFit="1" customWidth="1"/>
    <col min="6662" max="6662" width="11.42578125" customWidth="1"/>
    <col min="6663" max="6663" width="8.85546875" bestFit="1" customWidth="1"/>
    <col min="6664" max="6664" width="14.85546875" customWidth="1"/>
    <col min="6665" max="6665" width="16.85546875" customWidth="1"/>
    <col min="6666" max="6666" width="9.42578125" customWidth="1"/>
    <col min="6913" max="6913" width="3.5703125" customWidth="1"/>
    <col min="6914" max="6914" width="27.140625" customWidth="1"/>
    <col min="6915" max="6915" width="11.85546875" customWidth="1"/>
    <col min="6916" max="6916" width="8.85546875" bestFit="1" customWidth="1"/>
    <col min="6917" max="6917" width="9.140625" bestFit="1" customWidth="1"/>
    <col min="6918" max="6918" width="11.42578125" customWidth="1"/>
    <col min="6919" max="6919" width="8.85546875" bestFit="1" customWidth="1"/>
    <col min="6920" max="6920" width="14.85546875" customWidth="1"/>
    <col min="6921" max="6921" width="16.85546875" customWidth="1"/>
    <col min="6922" max="6922" width="9.42578125" customWidth="1"/>
    <col min="7169" max="7169" width="3.5703125" customWidth="1"/>
    <col min="7170" max="7170" width="27.140625" customWidth="1"/>
    <col min="7171" max="7171" width="11.85546875" customWidth="1"/>
    <col min="7172" max="7172" width="8.85546875" bestFit="1" customWidth="1"/>
    <col min="7173" max="7173" width="9.140625" bestFit="1" customWidth="1"/>
    <col min="7174" max="7174" width="11.42578125" customWidth="1"/>
    <col min="7175" max="7175" width="8.85546875" bestFit="1" customWidth="1"/>
    <col min="7176" max="7176" width="14.85546875" customWidth="1"/>
    <col min="7177" max="7177" width="16.85546875" customWidth="1"/>
    <col min="7178" max="7178" width="9.42578125" customWidth="1"/>
    <col min="7425" max="7425" width="3.5703125" customWidth="1"/>
    <col min="7426" max="7426" width="27.140625" customWidth="1"/>
    <col min="7427" max="7427" width="11.85546875" customWidth="1"/>
    <col min="7428" max="7428" width="8.85546875" bestFit="1" customWidth="1"/>
    <col min="7429" max="7429" width="9.140625" bestFit="1" customWidth="1"/>
    <col min="7430" max="7430" width="11.42578125" customWidth="1"/>
    <col min="7431" max="7431" width="8.85546875" bestFit="1" customWidth="1"/>
    <col min="7432" max="7432" width="14.85546875" customWidth="1"/>
    <col min="7433" max="7433" width="16.85546875" customWidth="1"/>
    <col min="7434" max="7434" width="9.42578125" customWidth="1"/>
    <col min="7681" max="7681" width="3.5703125" customWidth="1"/>
    <col min="7682" max="7682" width="27.140625" customWidth="1"/>
    <col min="7683" max="7683" width="11.85546875" customWidth="1"/>
    <col min="7684" max="7684" width="8.85546875" bestFit="1" customWidth="1"/>
    <col min="7685" max="7685" width="9.140625" bestFit="1" customWidth="1"/>
    <col min="7686" max="7686" width="11.42578125" customWidth="1"/>
    <col min="7687" max="7687" width="8.85546875" bestFit="1" customWidth="1"/>
    <col min="7688" max="7688" width="14.85546875" customWidth="1"/>
    <col min="7689" max="7689" width="16.85546875" customWidth="1"/>
    <col min="7690" max="7690" width="9.42578125" customWidth="1"/>
    <col min="7937" max="7937" width="3.5703125" customWidth="1"/>
    <col min="7938" max="7938" width="27.140625" customWidth="1"/>
    <col min="7939" max="7939" width="11.85546875" customWidth="1"/>
    <col min="7940" max="7940" width="8.85546875" bestFit="1" customWidth="1"/>
    <col min="7941" max="7941" width="9.140625" bestFit="1" customWidth="1"/>
    <col min="7942" max="7942" width="11.42578125" customWidth="1"/>
    <col min="7943" max="7943" width="8.85546875" bestFit="1" customWidth="1"/>
    <col min="7944" max="7944" width="14.85546875" customWidth="1"/>
    <col min="7945" max="7945" width="16.85546875" customWidth="1"/>
    <col min="7946" max="7946" width="9.42578125" customWidth="1"/>
    <col min="8193" max="8193" width="3.5703125" customWidth="1"/>
    <col min="8194" max="8194" width="27.140625" customWidth="1"/>
    <col min="8195" max="8195" width="11.85546875" customWidth="1"/>
    <col min="8196" max="8196" width="8.85546875" bestFit="1" customWidth="1"/>
    <col min="8197" max="8197" width="9.140625" bestFit="1" customWidth="1"/>
    <col min="8198" max="8198" width="11.42578125" customWidth="1"/>
    <col min="8199" max="8199" width="8.85546875" bestFit="1" customWidth="1"/>
    <col min="8200" max="8200" width="14.85546875" customWidth="1"/>
    <col min="8201" max="8201" width="16.85546875" customWidth="1"/>
    <col min="8202" max="8202" width="9.42578125" customWidth="1"/>
    <col min="8449" max="8449" width="3.5703125" customWidth="1"/>
    <col min="8450" max="8450" width="27.140625" customWidth="1"/>
    <col min="8451" max="8451" width="11.85546875" customWidth="1"/>
    <col min="8452" max="8452" width="8.85546875" bestFit="1" customWidth="1"/>
    <col min="8453" max="8453" width="9.140625" bestFit="1" customWidth="1"/>
    <col min="8454" max="8454" width="11.42578125" customWidth="1"/>
    <col min="8455" max="8455" width="8.85546875" bestFit="1" customWidth="1"/>
    <col min="8456" max="8456" width="14.85546875" customWidth="1"/>
    <col min="8457" max="8457" width="16.85546875" customWidth="1"/>
    <col min="8458" max="8458" width="9.42578125" customWidth="1"/>
    <col min="8705" max="8705" width="3.5703125" customWidth="1"/>
    <col min="8706" max="8706" width="27.140625" customWidth="1"/>
    <col min="8707" max="8707" width="11.85546875" customWidth="1"/>
    <col min="8708" max="8708" width="8.85546875" bestFit="1" customWidth="1"/>
    <col min="8709" max="8709" width="9.140625" bestFit="1" customWidth="1"/>
    <col min="8710" max="8710" width="11.42578125" customWidth="1"/>
    <col min="8711" max="8711" width="8.85546875" bestFit="1" customWidth="1"/>
    <col min="8712" max="8712" width="14.85546875" customWidth="1"/>
    <col min="8713" max="8713" width="16.85546875" customWidth="1"/>
    <col min="8714" max="8714" width="9.42578125" customWidth="1"/>
    <col min="8961" max="8961" width="3.5703125" customWidth="1"/>
    <col min="8962" max="8962" width="27.140625" customWidth="1"/>
    <col min="8963" max="8963" width="11.85546875" customWidth="1"/>
    <col min="8964" max="8964" width="8.85546875" bestFit="1" customWidth="1"/>
    <col min="8965" max="8965" width="9.140625" bestFit="1" customWidth="1"/>
    <col min="8966" max="8966" width="11.42578125" customWidth="1"/>
    <col min="8967" max="8967" width="8.85546875" bestFit="1" customWidth="1"/>
    <col min="8968" max="8968" width="14.85546875" customWidth="1"/>
    <col min="8969" max="8969" width="16.85546875" customWidth="1"/>
    <col min="8970" max="8970" width="9.42578125" customWidth="1"/>
    <col min="9217" max="9217" width="3.5703125" customWidth="1"/>
    <col min="9218" max="9218" width="27.140625" customWidth="1"/>
    <col min="9219" max="9219" width="11.85546875" customWidth="1"/>
    <col min="9220" max="9220" width="8.85546875" bestFit="1" customWidth="1"/>
    <col min="9221" max="9221" width="9.140625" bestFit="1" customWidth="1"/>
    <col min="9222" max="9222" width="11.42578125" customWidth="1"/>
    <col min="9223" max="9223" width="8.85546875" bestFit="1" customWidth="1"/>
    <col min="9224" max="9224" width="14.85546875" customWidth="1"/>
    <col min="9225" max="9225" width="16.85546875" customWidth="1"/>
    <col min="9226" max="9226" width="9.42578125" customWidth="1"/>
    <col min="9473" max="9473" width="3.5703125" customWidth="1"/>
    <col min="9474" max="9474" width="27.140625" customWidth="1"/>
    <col min="9475" max="9475" width="11.85546875" customWidth="1"/>
    <col min="9476" max="9476" width="8.85546875" bestFit="1" customWidth="1"/>
    <col min="9477" max="9477" width="9.140625" bestFit="1" customWidth="1"/>
    <col min="9478" max="9478" width="11.42578125" customWidth="1"/>
    <col min="9479" max="9479" width="8.85546875" bestFit="1" customWidth="1"/>
    <col min="9480" max="9480" width="14.85546875" customWidth="1"/>
    <col min="9481" max="9481" width="16.85546875" customWidth="1"/>
    <col min="9482" max="9482" width="9.42578125" customWidth="1"/>
    <col min="9729" max="9729" width="3.5703125" customWidth="1"/>
    <col min="9730" max="9730" width="27.140625" customWidth="1"/>
    <col min="9731" max="9731" width="11.85546875" customWidth="1"/>
    <col min="9732" max="9732" width="8.85546875" bestFit="1" customWidth="1"/>
    <col min="9733" max="9733" width="9.140625" bestFit="1" customWidth="1"/>
    <col min="9734" max="9734" width="11.42578125" customWidth="1"/>
    <col min="9735" max="9735" width="8.85546875" bestFit="1" customWidth="1"/>
    <col min="9736" max="9736" width="14.85546875" customWidth="1"/>
    <col min="9737" max="9737" width="16.85546875" customWidth="1"/>
    <col min="9738" max="9738" width="9.42578125" customWidth="1"/>
    <col min="9985" max="9985" width="3.5703125" customWidth="1"/>
    <col min="9986" max="9986" width="27.140625" customWidth="1"/>
    <col min="9987" max="9987" width="11.85546875" customWidth="1"/>
    <col min="9988" max="9988" width="8.85546875" bestFit="1" customWidth="1"/>
    <col min="9989" max="9989" width="9.140625" bestFit="1" customWidth="1"/>
    <col min="9990" max="9990" width="11.42578125" customWidth="1"/>
    <col min="9991" max="9991" width="8.85546875" bestFit="1" customWidth="1"/>
    <col min="9992" max="9992" width="14.85546875" customWidth="1"/>
    <col min="9993" max="9993" width="16.85546875" customWidth="1"/>
    <col min="9994" max="9994" width="9.42578125" customWidth="1"/>
    <col min="10241" max="10241" width="3.5703125" customWidth="1"/>
    <col min="10242" max="10242" width="27.140625" customWidth="1"/>
    <col min="10243" max="10243" width="11.85546875" customWidth="1"/>
    <col min="10244" max="10244" width="8.85546875" bestFit="1" customWidth="1"/>
    <col min="10245" max="10245" width="9.140625" bestFit="1" customWidth="1"/>
    <col min="10246" max="10246" width="11.42578125" customWidth="1"/>
    <col min="10247" max="10247" width="8.85546875" bestFit="1" customWidth="1"/>
    <col min="10248" max="10248" width="14.85546875" customWidth="1"/>
    <col min="10249" max="10249" width="16.85546875" customWidth="1"/>
    <col min="10250" max="10250" width="9.42578125" customWidth="1"/>
    <col min="10497" max="10497" width="3.5703125" customWidth="1"/>
    <col min="10498" max="10498" width="27.140625" customWidth="1"/>
    <col min="10499" max="10499" width="11.85546875" customWidth="1"/>
    <col min="10500" max="10500" width="8.85546875" bestFit="1" customWidth="1"/>
    <col min="10501" max="10501" width="9.140625" bestFit="1" customWidth="1"/>
    <col min="10502" max="10502" width="11.42578125" customWidth="1"/>
    <col min="10503" max="10503" width="8.85546875" bestFit="1" customWidth="1"/>
    <col min="10504" max="10504" width="14.85546875" customWidth="1"/>
    <col min="10505" max="10505" width="16.85546875" customWidth="1"/>
    <col min="10506" max="10506" width="9.42578125" customWidth="1"/>
    <col min="10753" max="10753" width="3.5703125" customWidth="1"/>
    <col min="10754" max="10754" width="27.140625" customWidth="1"/>
    <col min="10755" max="10755" width="11.85546875" customWidth="1"/>
    <col min="10756" max="10756" width="8.85546875" bestFit="1" customWidth="1"/>
    <col min="10757" max="10757" width="9.140625" bestFit="1" customWidth="1"/>
    <col min="10758" max="10758" width="11.42578125" customWidth="1"/>
    <col min="10759" max="10759" width="8.85546875" bestFit="1" customWidth="1"/>
    <col min="10760" max="10760" width="14.85546875" customWidth="1"/>
    <col min="10761" max="10761" width="16.85546875" customWidth="1"/>
    <col min="10762" max="10762" width="9.42578125" customWidth="1"/>
    <col min="11009" max="11009" width="3.5703125" customWidth="1"/>
    <col min="11010" max="11010" width="27.140625" customWidth="1"/>
    <col min="11011" max="11011" width="11.85546875" customWidth="1"/>
    <col min="11012" max="11012" width="8.85546875" bestFit="1" customWidth="1"/>
    <col min="11013" max="11013" width="9.140625" bestFit="1" customWidth="1"/>
    <col min="11014" max="11014" width="11.42578125" customWidth="1"/>
    <col min="11015" max="11015" width="8.85546875" bestFit="1" customWidth="1"/>
    <col min="11016" max="11016" width="14.85546875" customWidth="1"/>
    <col min="11017" max="11017" width="16.85546875" customWidth="1"/>
    <col min="11018" max="11018" width="9.42578125" customWidth="1"/>
    <col min="11265" max="11265" width="3.5703125" customWidth="1"/>
    <col min="11266" max="11266" width="27.140625" customWidth="1"/>
    <col min="11267" max="11267" width="11.85546875" customWidth="1"/>
    <col min="11268" max="11268" width="8.85546875" bestFit="1" customWidth="1"/>
    <col min="11269" max="11269" width="9.140625" bestFit="1" customWidth="1"/>
    <col min="11270" max="11270" width="11.42578125" customWidth="1"/>
    <col min="11271" max="11271" width="8.85546875" bestFit="1" customWidth="1"/>
    <col min="11272" max="11272" width="14.85546875" customWidth="1"/>
    <col min="11273" max="11273" width="16.85546875" customWidth="1"/>
    <col min="11274" max="11274" width="9.42578125" customWidth="1"/>
    <col min="11521" max="11521" width="3.5703125" customWidth="1"/>
    <col min="11522" max="11522" width="27.140625" customWidth="1"/>
    <col min="11523" max="11523" width="11.85546875" customWidth="1"/>
    <col min="11524" max="11524" width="8.85546875" bestFit="1" customWidth="1"/>
    <col min="11525" max="11525" width="9.140625" bestFit="1" customWidth="1"/>
    <col min="11526" max="11526" width="11.42578125" customWidth="1"/>
    <col min="11527" max="11527" width="8.85546875" bestFit="1" customWidth="1"/>
    <col min="11528" max="11528" width="14.85546875" customWidth="1"/>
    <col min="11529" max="11529" width="16.85546875" customWidth="1"/>
    <col min="11530" max="11530" width="9.42578125" customWidth="1"/>
    <col min="11777" max="11777" width="3.5703125" customWidth="1"/>
    <col min="11778" max="11778" width="27.140625" customWidth="1"/>
    <col min="11779" max="11779" width="11.85546875" customWidth="1"/>
    <col min="11780" max="11780" width="8.85546875" bestFit="1" customWidth="1"/>
    <col min="11781" max="11781" width="9.140625" bestFit="1" customWidth="1"/>
    <col min="11782" max="11782" width="11.42578125" customWidth="1"/>
    <col min="11783" max="11783" width="8.85546875" bestFit="1" customWidth="1"/>
    <col min="11784" max="11784" width="14.85546875" customWidth="1"/>
    <col min="11785" max="11785" width="16.85546875" customWidth="1"/>
    <col min="11786" max="11786" width="9.42578125" customWidth="1"/>
    <col min="12033" max="12033" width="3.5703125" customWidth="1"/>
    <col min="12034" max="12034" width="27.140625" customWidth="1"/>
    <col min="12035" max="12035" width="11.85546875" customWidth="1"/>
    <col min="12036" max="12036" width="8.85546875" bestFit="1" customWidth="1"/>
    <col min="12037" max="12037" width="9.140625" bestFit="1" customWidth="1"/>
    <col min="12038" max="12038" width="11.42578125" customWidth="1"/>
    <col min="12039" max="12039" width="8.85546875" bestFit="1" customWidth="1"/>
    <col min="12040" max="12040" width="14.85546875" customWidth="1"/>
    <col min="12041" max="12041" width="16.85546875" customWidth="1"/>
    <col min="12042" max="12042" width="9.42578125" customWidth="1"/>
    <col min="12289" max="12289" width="3.5703125" customWidth="1"/>
    <col min="12290" max="12290" width="27.140625" customWidth="1"/>
    <col min="12291" max="12291" width="11.85546875" customWidth="1"/>
    <col min="12292" max="12292" width="8.85546875" bestFit="1" customWidth="1"/>
    <col min="12293" max="12293" width="9.140625" bestFit="1" customWidth="1"/>
    <col min="12294" max="12294" width="11.42578125" customWidth="1"/>
    <col min="12295" max="12295" width="8.85546875" bestFit="1" customWidth="1"/>
    <col min="12296" max="12296" width="14.85546875" customWidth="1"/>
    <col min="12297" max="12297" width="16.85546875" customWidth="1"/>
    <col min="12298" max="12298" width="9.42578125" customWidth="1"/>
    <col min="12545" max="12545" width="3.5703125" customWidth="1"/>
    <col min="12546" max="12546" width="27.140625" customWidth="1"/>
    <col min="12547" max="12547" width="11.85546875" customWidth="1"/>
    <col min="12548" max="12548" width="8.85546875" bestFit="1" customWidth="1"/>
    <col min="12549" max="12549" width="9.140625" bestFit="1" customWidth="1"/>
    <col min="12550" max="12550" width="11.42578125" customWidth="1"/>
    <col min="12551" max="12551" width="8.85546875" bestFit="1" customWidth="1"/>
    <col min="12552" max="12552" width="14.85546875" customWidth="1"/>
    <col min="12553" max="12553" width="16.85546875" customWidth="1"/>
    <col min="12554" max="12554" width="9.42578125" customWidth="1"/>
    <col min="12801" max="12801" width="3.5703125" customWidth="1"/>
    <col min="12802" max="12802" width="27.140625" customWidth="1"/>
    <col min="12803" max="12803" width="11.85546875" customWidth="1"/>
    <col min="12804" max="12804" width="8.85546875" bestFit="1" customWidth="1"/>
    <col min="12805" max="12805" width="9.140625" bestFit="1" customWidth="1"/>
    <col min="12806" max="12806" width="11.42578125" customWidth="1"/>
    <col min="12807" max="12807" width="8.85546875" bestFit="1" customWidth="1"/>
    <col min="12808" max="12808" width="14.85546875" customWidth="1"/>
    <col min="12809" max="12809" width="16.85546875" customWidth="1"/>
    <col min="12810" max="12810" width="9.42578125" customWidth="1"/>
    <col min="13057" max="13057" width="3.5703125" customWidth="1"/>
    <col min="13058" max="13058" width="27.140625" customWidth="1"/>
    <col min="13059" max="13059" width="11.85546875" customWidth="1"/>
    <col min="13060" max="13060" width="8.85546875" bestFit="1" customWidth="1"/>
    <col min="13061" max="13061" width="9.140625" bestFit="1" customWidth="1"/>
    <col min="13062" max="13062" width="11.42578125" customWidth="1"/>
    <col min="13063" max="13063" width="8.85546875" bestFit="1" customWidth="1"/>
    <col min="13064" max="13064" width="14.85546875" customWidth="1"/>
    <col min="13065" max="13065" width="16.85546875" customWidth="1"/>
    <col min="13066" max="13066" width="9.42578125" customWidth="1"/>
    <col min="13313" max="13313" width="3.5703125" customWidth="1"/>
    <col min="13314" max="13314" width="27.140625" customWidth="1"/>
    <col min="13315" max="13315" width="11.85546875" customWidth="1"/>
    <col min="13316" max="13316" width="8.85546875" bestFit="1" customWidth="1"/>
    <col min="13317" max="13317" width="9.140625" bestFit="1" customWidth="1"/>
    <col min="13318" max="13318" width="11.42578125" customWidth="1"/>
    <col min="13319" max="13319" width="8.85546875" bestFit="1" customWidth="1"/>
    <col min="13320" max="13320" width="14.85546875" customWidth="1"/>
    <col min="13321" max="13321" width="16.85546875" customWidth="1"/>
    <col min="13322" max="13322" width="9.42578125" customWidth="1"/>
    <col min="13569" max="13569" width="3.5703125" customWidth="1"/>
    <col min="13570" max="13570" width="27.140625" customWidth="1"/>
    <col min="13571" max="13571" width="11.85546875" customWidth="1"/>
    <col min="13572" max="13572" width="8.85546875" bestFit="1" customWidth="1"/>
    <col min="13573" max="13573" width="9.140625" bestFit="1" customWidth="1"/>
    <col min="13574" max="13574" width="11.42578125" customWidth="1"/>
    <col min="13575" max="13575" width="8.85546875" bestFit="1" customWidth="1"/>
    <col min="13576" max="13576" width="14.85546875" customWidth="1"/>
    <col min="13577" max="13577" width="16.85546875" customWidth="1"/>
    <col min="13578" max="13578" width="9.42578125" customWidth="1"/>
    <col min="13825" max="13825" width="3.5703125" customWidth="1"/>
    <col min="13826" max="13826" width="27.140625" customWidth="1"/>
    <col min="13827" max="13827" width="11.85546875" customWidth="1"/>
    <col min="13828" max="13828" width="8.85546875" bestFit="1" customWidth="1"/>
    <col min="13829" max="13829" width="9.140625" bestFit="1" customWidth="1"/>
    <col min="13830" max="13830" width="11.42578125" customWidth="1"/>
    <col min="13831" max="13831" width="8.85546875" bestFit="1" customWidth="1"/>
    <col min="13832" max="13832" width="14.85546875" customWidth="1"/>
    <col min="13833" max="13833" width="16.85546875" customWidth="1"/>
    <col min="13834" max="13834" width="9.42578125" customWidth="1"/>
    <col min="14081" max="14081" width="3.5703125" customWidth="1"/>
    <col min="14082" max="14082" width="27.140625" customWidth="1"/>
    <col min="14083" max="14083" width="11.85546875" customWidth="1"/>
    <col min="14084" max="14084" width="8.85546875" bestFit="1" customWidth="1"/>
    <col min="14085" max="14085" width="9.140625" bestFit="1" customWidth="1"/>
    <col min="14086" max="14086" width="11.42578125" customWidth="1"/>
    <col min="14087" max="14087" width="8.85546875" bestFit="1" customWidth="1"/>
    <col min="14088" max="14088" width="14.85546875" customWidth="1"/>
    <col min="14089" max="14089" width="16.85546875" customWidth="1"/>
    <col min="14090" max="14090" width="9.42578125" customWidth="1"/>
    <col min="14337" max="14337" width="3.5703125" customWidth="1"/>
    <col min="14338" max="14338" width="27.140625" customWidth="1"/>
    <col min="14339" max="14339" width="11.85546875" customWidth="1"/>
    <col min="14340" max="14340" width="8.85546875" bestFit="1" customWidth="1"/>
    <col min="14341" max="14341" width="9.140625" bestFit="1" customWidth="1"/>
    <col min="14342" max="14342" width="11.42578125" customWidth="1"/>
    <col min="14343" max="14343" width="8.85546875" bestFit="1" customWidth="1"/>
    <col min="14344" max="14344" width="14.85546875" customWidth="1"/>
    <col min="14345" max="14345" width="16.85546875" customWidth="1"/>
    <col min="14346" max="14346" width="9.42578125" customWidth="1"/>
    <col min="14593" max="14593" width="3.5703125" customWidth="1"/>
    <col min="14594" max="14594" width="27.140625" customWidth="1"/>
    <col min="14595" max="14595" width="11.85546875" customWidth="1"/>
    <col min="14596" max="14596" width="8.85546875" bestFit="1" customWidth="1"/>
    <col min="14597" max="14597" width="9.140625" bestFit="1" customWidth="1"/>
    <col min="14598" max="14598" width="11.42578125" customWidth="1"/>
    <col min="14599" max="14599" width="8.85546875" bestFit="1" customWidth="1"/>
    <col min="14600" max="14600" width="14.85546875" customWidth="1"/>
    <col min="14601" max="14601" width="16.85546875" customWidth="1"/>
    <col min="14602" max="14602" width="9.42578125" customWidth="1"/>
    <col min="14849" max="14849" width="3.5703125" customWidth="1"/>
    <col min="14850" max="14850" width="27.140625" customWidth="1"/>
    <col min="14851" max="14851" width="11.85546875" customWidth="1"/>
    <col min="14852" max="14852" width="8.85546875" bestFit="1" customWidth="1"/>
    <col min="14853" max="14853" width="9.140625" bestFit="1" customWidth="1"/>
    <col min="14854" max="14854" width="11.42578125" customWidth="1"/>
    <col min="14855" max="14855" width="8.85546875" bestFit="1" customWidth="1"/>
    <col min="14856" max="14856" width="14.85546875" customWidth="1"/>
    <col min="14857" max="14857" width="16.85546875" customWidth="1"/>
    <col min="14858" max="14858" width="9.42578125" customWidth="1"/>
    <col min="15105" max="15105" width="3.5703125" customWidth="1"/>
    <col min="15106" max="15106" width="27.140625" customWidth="1"/>
    <col min="15107" max="15107" width="11.85546875" customWidth="1"/>
    <col min="15108" max="15108" width="8.85546875" bestFit="1" customWidth="1"/>
    <col min="15109" max="15109" width="9.140625" bestFit="1" customWidth="1"/>
    <col min="15110" max="15110" width="11.42578125" customWidth="1"/>
    <col min="15111" max="15111" width="8.85546875" bestFit="1" customWidth="1"/>
    <col min="15112" max="15112" width="14.85546875" customWidth="1"/>
    <col min="15113" max="15113" width="16.85546875" customWidth="1"/>
    <col min="15114" max="15114" width="9.42578125" customWidth="1"/>
    <col min="15361" max="15361" width="3.5703125" customWidth="1"/>
    <col min="15362" max="15362" width="27.140625" customWidth="1"/>
    <col min="15363" max="15363" width="11.85546875" customWidth="1"/>
    <col min="15364" max="15364" width="8.85546875" bestFit="1" customWidth="1"/>
    <col min="15365" max="15365" width="9.140625" bestFit="1" customWidth="1"/>
    <col min="15366" max="15366" width="11.42578125" customWidth="1"/>
    <col min="15367" max="15367" width="8.85546875" bestFit="1" customWidth="1"/>
    <col min="15368" max="15368" width="14.85546875" customWidth="1"/>
    <col min="15369" max="15369" width="16.85546875" customWidth="1"/>
    <col min="15370" max="15370" width="9.42578125" customWidth="1"/>
    <col min="15617" max="15617" width="3.5703125" customWidth="1"/>
    <col min="15618" max="15618" width="27.140625" customWidth="1"/>
    <col min="15619" max="15619" width="11.85546875" customWidth="1"/>
    <col min="15620" max="15620" width="8.85546875" bestFit="1" customWidth="1"/>
    <col min="15621" max="15621" width="9.140625" bestFit="1" customWidth="1"/>
    <col min="15622" max="15622" width="11.42578125" customWidth="1"/>
    <col min="15623" max="15623" width="8.85546875" bestFit="1" customWidth="1"/>
    <col min="15624" max="15624" width="14.85546875" customWidth="1"/>
    <col min="15625" max="15625" width="16.85546875" customWidth="1"/>
    <col min="15626" max="15626" width="9.42578125" customWidth="1"/>
    <col min="15873" max="15873" width="3.5703125" customWidth="1"/>
    <col min="15874" max="15874" width="27.140625" customWidth="1"/>
    <col min="15875" max="15875" width="11.85546875" customWidth="1"/>
    <col min="15876" max="15876" width="8.85546875" bestFit="1" customWidth="1"/>
    <col min="15877" max="15877" width="9.140625" bestFit="1" customWidth="1"/>
    <col min="15878" max="15878" width="11.42578125" customWidth="1"/>
    <col min="15879" max="15879" width="8.85546875" bestFit="1" customWidth="1"/>
    <col min="15880" max="15880" width="14.85546875" customWidth="1"/>
    <col min="15881" max="15881" width="16.85546875" customWidth="1"/>
    <col min="15882" max="15882" width="9.42578125" customWidth="1"/>
    <col min="16129" max="16129" width="3.5703125" customWidth="1"/>
    <col min="16130" max="16130" width="27.140625" customWidth="1"/>
    <col min="16131" max="16131" width="11.85546875" customWidth="1"/>
    <col min="16132" max="16132" width="8.85546875" bestFit="1" customWidth="1"/>
    <col min="16133" max="16133" width="9.140625" bestFit="1" customWidth="1"/>
    <col min="16134" max="16134" width="11.42578125" customWidth="1"/>
    <col min="16135" max="16135" width="8.85546875" bestFit="1" customWidth="1"/>
    <col min="16136" max="16136" width="14.85546875" customWidth="1"/>
    <col min="16137" max="16137" width="16.85546875" customWidth="1"/>
    <col min="16138" max="16138" width="9.42578125" customWidth="1"/>
  </cols>
  <sheetData>
    <row r="1" spans="1:10">
      <c r="E1" s="470"/>
      <c r="F1" s="470"/>
      <c r="G1" s="470"/>
      <c r="H1" s="470"/>
      <c r="I1" s="470"/>
      <c r="J1" s="470"/>
    </row>
    <row r="2" spans="1:10">
      <c r="E2" s="478" t="s">
        <v>645</v>
      </c>
      <c r="F2" s="478"/>
      <c r="G2" s="478"/>
      <c r="H2" s="478"/>
      <c r="I2" s="478"/>
      <c r="J2" s="478"/>
    </row>
    <row r="3" spans="1:10">
      <c r="E3" s="478" t="s">
        <v>361</v>
      </c>
      <c r="F3" s="478"/>
      <c r="G3" s="478"/>
      <c r="H3" s="478"/>
      <c r="I3" s="478"/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="5" spans="1:10">
      <c r="E5" s="323"/>
      <c r="F5" s="323"/>
      <c r="G5" s="323"/>
      <c r="H5" s="478" t="s">
        <v>577</v>
      </c>
      <c r="I5" s="478"/>
      <c r="J5" s="478"/>
    </row>
    <row r="6" spans="1:10">
      <c r="E6" s="323"/>
      <c r="F6" s="323"/>
      <c r="G6" s="323"/>
      <c r="H6" s="323"/>
      <c r="I6" s="478" t="s">
        <v>656</v>
      </c>
      <c r="J6" s="478"/>
    </row>
    <row r="7" spans="1:10" ht="18.75">
      <c r="A7" s="479" t="s">
        <v>424</v>
      </c>
      <c r="B7" s="479"/>
      <c r="C7" s="479"/>
      <c r="D7" s="479"/>
      <c r="E7" s="479"/>
      <c r="F7" s="479"/>
      <c r="G7" s="479"/>
      <c r="H7" s="479"/>
      <c r="I7" s="479"/>
      <c r="J7" s="479"/>
    </row>
    <row r="8" spans="1:10" ht="18" customHeight="1">
      <c r="A8" s="552" t="s">
        <v>647</v>
      </c>
      <c r="B8" s="552"/>
      <c r="C8" s="552"/>
      <c r="D8" s="552"/>
      <c r="E8" s="552"/>
      <c r="F8" s="552"/>
      <c r="G8" s="552"/>
      <c r="H8" s="552"/>
      <c r="I8" s="552"/>
      <c r="J8" s="552"/>
    </row>
    <row r="9" spans="1:10">
      <c r="A9" s="428" t="s">
        <v>251</v>
      </c>
      <c r="B9" s="428" t="s">
        <v>425</v>
      </c>
      <c r="C9" s="428" t="s">
        <v>426</v>
      </c>
      <c r="D9" s="428" t="s">
        <v>427</v>
      </c>
      <c r="E9" s="428"/>
      <c r="F9" s="428" t="s">
        <v>428</v>
      </c>
      <c r="G9" s="428"/>
      <c r="H9" s="428"/>
      <c r="I9" s="428" t="s">
        <v>429</v>
      </c>
      <c r="J9" s="553" t="s">
        <v>648</v>
      </c>
    </row>
    <row r="10" spans="1:10" ht="15.75" customHeight="1">
      <c r="A10" s="428"/>
      <c r="B10" s="428"/>
      <c r="C10" s="428"/>
      <c r="D10" s="428" t="s">
        <v>430</v>
      </c>
      <c r="E10" s="428" t="s">
        <v>431</v>
      </c>
      <c r="F10" s="428" t="s">
        <v>432</v>
      </c>
      <c r="G10" s="428" t="s">
        <v>433</v>
      </c>
      <c r="H10" s="428"/>
      <c r="I10" s="428"/>
      <c r="J10" s="554"/>
    </row>
    <row r="11" spans="1:10" ht="40.700000000000003" customHeight="1">
      <c r="A11" s="428"/>
      <c r="B11" s="428"/>
      <c r="C11" s="428"/>
      <c r="D11" s="428"/>
      <c r="E11" s="428"/>
      <c r="F11" s="428"/>
      <c r="G11" s="317" t="s">
        <v>434</v>
      </c>
      <c r="H11" s="317" t="s">
        <v>435</v>
      </c>
      <c r="I11" s="428"/>
      <c r="J11" s="555"/>
    </row>
    <row r="12" spans="1:10">
      <c r="A12" s="103">
        <v>1</v>
      </c>
      <c r="B12" s="103" t="s">
        <v>436</v>
      </c>
      <c r="C12" s="240">
        <v>249</v>
      </c>
      <c r="D12" s="241">
        <v>149</v>
      </c>
      <c r="E12" s="241">
        <v>0</v>
      </c>
      <c r="F12" s="322" t="s">
        <v>437</v>
      </c>
      <c r="G12" s="111">
        <v>297</v>
      </c>
      <c r="H12" s="242" t="s">
        <v>438</v>
      </c>
      <c r="I12" s="242" t="s">
        <v>439</v>
      </c>
      <c r="J12" s="243">
        <v>100</v>
      </c>
    </row>
    <row r="13" spans="1:10">
      <c r="A13" s="103">
        <v>2</v>
      </c>
      <c r="B13" s="103" t="s">
        <v>436</v>
      </c>
      <c r="C13" s="240">
        <v>6275.9</v>
      </c>
      <c r="D13" s="241">
        <v>436.9</v>
      </c>
      <c r="E13" s="243">
        <v>1839</v>
      </c>
      <c r="F13" s="322" t="s">
        <v>437</v>
      </c>
      <c r="G13" s="111">
        <v>1</v>
      </c>
      <c r="H13" s="242" t="s">
        <v>440</v>
      </c>
      <c r="I13" s="242" t="s">
        <v>441</v>
      </c>
      <c r="J13" s="243">
        <v>4000</v>
      </c>
    </row>
    <row r="14" spans="1:10">
      <c r="A14" s="103">
        <v>3</v>
      </c>
      <c r="B14" s="103" t="s">
        <v>442</v>
      </c>
      <c r="C14" s="240">
        <v>60.8</v>
      </c>
      <c r="D14" s="241">
        <v>9.6</v>
      </c>
      <c r="E14" s="241">
        <v>30.6</v>
      </c>
      <c r="F14" s="322" t="s">
        <v>443</v>
      </c>
      <c r="G14" s="111">
        <v>16</v>
      </c>
      <c r="H14" s="244">
        <v>38273</v>
      </c>
      <c r="I14" s="242" t="s">
        <v>444</v>
      </c>
      <c r="J14" s="243">
        <v>20.6</v>
      </c>
    </row>
    <row r="15" spans="1:10">
      <c r="A15" s="103">
        <v>4</v>
      </c>
      <c r="B15" s="103" t="s">
        <v>445</v>
      </c>
      <c r="C15" s="240">
        <v>429.9</v>
      </c>
      <c r="D15" s="241">
        <v>61.9</v>
      </c>
      <c r="E15" s="241">
        <v>160.69999999999999</v>
      </c>
      <c r="F15" s="322" t="s">
        <v>443</v>
      </c>
      <c r="G15" s="111" t="s">
        <v>446</v>
      </c>
      <c r="H15" s="244">
        <v>37090</v>
      </c>
      <c r="I15" s="242" t="s">
        <v>447</v>
      </c>
      <c r="J15" s="243">
        <v>207.3</v>
      </c>
    </row>
    <row r="16" spans="1:10">
      <c r="A16" s="103">
        <v>7</v>
      </c>
      <c r="B16" s="103" t="s">
        <v>436</v>
      </c>
      <c r="C16" s="240">
        <v>1182.0999999999999</v>
      </c>
      <c r="D16" s="241">
        <v>180.1</v>
      </c>
      <c r="E16" s="241">
        <v>677.7</v>
      </c>
      <c r="F16" s="322" t="s">
        <v>448</v>
      </c>
      <c r="G16" s="111">
        <v>17</v>
      </c>
      <c r="H16" s="244">
        <v>36686</v>
      </c>
      <c r="I16" s="242" t="s">
        <v>449</v>
      </c>
      <c r="J16" s="243">
        <v>324.3</v>
      </c>
    </row>
    <row r="17" spans="1:10">
      <c r="A17" s="103">
        <v>8</v>
      </c>
      <c r="B17" s="103" t="s">
        <v>450</v>
      </c>
      <c r="C17" s="240">
        <v>1437.5</v>
      </c>
      <c r="D17" s="241">
        <v>214.9</v>
      </c>
      <c r="E17" s="241">
        <v>880.4</v>
      </c>
      <c r="F17" s="322" t="s">
        <v>448</v>
      </c>
      <c r="G17" s="111">
        <v>251</v>
      </c>
      <c r="H17" s="244">
        <v>36686</v>
      </c>
      <c r="I17" s="242" t="s">
        <v>451</v>
      </c>
      <c r="J17" s="243">
        <v>342.2</v>
      </c>
    </row>
    <row r="18" spans="1:10">
      <c r="A18" s="103">
        <v>9</v>
      </c>
      <c r="B18" s="103" t="s">
        <v>450</v>
      </c>
      <c r="C18" s="240">
        <f t="shared" ref="C18:C23" si="0">SUM(D18:E18,J18)</f>
        <v>17.2</v>
      </c>
      <c r="D18" s="241">
        <v>0</v>
      </c>
      <c r="E18" s="241">
        <v>0</v>
      </c>
      <c r="F18" s="322" t="s">
        <v>452</v>
      </c>
      <c r="G18" s="111" t="s">
        <v>453</v>
      </c>
      <c r="H18" s="242" t="s">
        <v>454</v>
      </c>
      <c r="I18" s="242" t="s">
        <v>455</v>
      </c>
      <c r="J18" s="243">
        <v>17.2</v>
      </c>
    </row>
    <row r="19" spans="1:10">
      <c r="A19" s="103">
        <v>10</v>
      </c>
      <c r="B19" s="103" t="s">
        <v>456</v>
      </c>
      <c r="C19" s="240">
        <f t="shared" si="0"/>
        <v>8.6</v>
      </c>
      <c r="D19" s="241">
        <v>0</v>
      </c>
      <c r="E19" s="241">
        <v>0</v>
      </c>
      <c r="F19" s="322" t="s">
        <v>452</v>
      </c>
      <c r="G19" s="111">
        <v>207</v>
      </c>
      <c r="H19" s="242" t="s">
        <v>454</v>
      </c>
      <c r="I19" s="242" t="s">
        <v>455</v>
      </c>
      <c r="J19" s="243">
        <v>8.6</v>
      </c>
    </row>
    <row r="20" spans="1:10">
      <c r="A20" s="103">
        <v>11</v>
      </c>
      <c r="B20" s="103" t="s">
        <v>457</v>
      </c>
      <c r="C20" s="240">
        <f t="shared" si="0"/>
        <v>3.8</v>
      </c>
      <c r="D20" s="241">
        <v>0</v>
      </c>
      <c r="E20" s="241">
        <v>0</v>
      </c>
      <c r="F20" s="322" t="s">
        <v>452</v>
      </c>
      <c r="G20" s="111">
        <v>207</v>
      </c>
      <c r="H20" s="242" t="s">
        <v>454</v>
      </c>
      <c r="I20" s="242" t="s">
        <v>455</v>
      </c>
      <c r="J20" s="243">
        <v>3.8</v>
      </c>
    </row>
    <row r="21" spans="1:10">
      <c r="A21" s="103">
        <v>12</v>
      </c>
      <c r="B21" s="103" t="s">
        <v>458</v>
      </c>
      <c r="C21" s="240">
        <f t="shared" si="0"/>
        <v>20.2</v>
      </c>
      <c r="D21" s="241">
        <v>0</v>
      </c>
      <c r="E21" s="241">
        <v>0</v>
      </c>
      <c r="F21" s="322" t="s">
        <v>452</v>
      </c>
      <c r="G21" s="111">
        <v>207</v>
      </c>
      <c r="H21" s="242" t="s">
        <v>454</v>
      </c>
      <c r="I21" s="242" t="s">
        <v>455</v>
      </c>
      <c r="J21" s="243">
        <v>20.2</v>
      </c>
    </row>
    <row r="22" spans="1:10">
      <c r="A22" s="103">
        <v>13</v>
      </c>
      <c r="B22" s="103" t="s">
        <v>459</v>
      </c>
      <c r="C22" s="240">
        <f t="shared" si="0"/>
        <v>13.3</v>
      </c>
      <c r="D22" s="241">
        <v>0</v>
      </c>
      <c r="E22" s="241">
        <v>0</v>
      </c>
      <c r="F22" s="322" t="s">
        <v>452</v>
      </c>
      <c r="G22" s="111">
        <v>207</v>
      </c>
      <c r="H22" s="242" t="s">
        <v>454</v>
      </c>
      <c r="I22" s="242" t="s">
        <v>455</v>
      </c>
      <c r="J22" s="243">
        <v>13.3</v>
      </c>
    </row>
    <row r="23" spans="1:10">
      <c r="A23" s="103">
        <v>14</v>
      </c>
      <c r="B23" s="103" t="s">
        <v>460</v>
      </c>
      <c r="C23" s="240">
        <f t="shared" si="0"/>
        <v>40.299999999999997</v>
      </c>
      <c r="D23" s="241">
        <v>0</v>
      </c>
      <c r="E23" s="241">
        <v>0</v>
      </c>
      <c r="F23" s="322" t="s">
        <v>452</v>
      </c>
      <c r="G23" s="111">
        <v>207</v>
      </c>
      <c r="H23" s="244" t="s">
        <v>461</v>
      </c>
      <c r="I23" s="242" t="s">
        <v>455</v>
      </c>
      <c r="J23" s="243">
        <v>40.299999999999997</v>
      </c>
    </row>
    <row r="24" spans="1:10">
      <c r="A24" s="103"/>
      <c r="B24" s="103" t="s">
        <v>187</v>
      </c>
      <c r="C24" s="240">
        <f>SUM(C12:C23)</f>
        <v>9738.5999999999985</v>
      </c>
      <c r="D24" s="240">
        <f>SUM(D12:D23)</f>
        <v>1052.4000000000001</v>
      </c>
      <c r="E24" s="240">
        <f>SUM(E12:E23)</f>
        <v>3588.4</v>
      </c>
      <c r="F24" s="240"/>
      <c r="G24" s="240"/>
      <c r="H24" s="240"/>
      <c r="I24" s="240"/>
      <c r="J24" s="240">
        <f>SUM(J12:J23)</f>
        <v>5097.8000000000011</v>
      </c>
    </row>
    <row r="25" spans="1:10" ht="18">
      <c r="A25" s="245"/>
      <c r="B25" s="245"/>
      <c r="C25" s="245"/>
      <c r="D25" s="245"/>
      <c r="E25" s="245"/>
      <c r="F25" s="245"/>
      <c r="G25" s="245"/>
      <c r="H25" s="245"/>
      <c r="I25" s="245"/>
      <c r="J25" s="245"/>
    </row>
    <row r="26" spans="1:10" ht="15.75">
      <c r="A26" s="246"/>
      <c r="B26" s="246"/>
      <c r="C26" s="246"/>
      <c r="D26" s="246"/>
      <c r="E26" s="246"/>
      <c r="F26" s="246"/>
      <c r="G26" s="246"/>
      <c r="H26" s="246"/>
      <c r="I26" s="246"/>
      <c r="J26" s="246"/>
    </row>
    <row r="27" spans="1:10" ht="18.75">
      <c r="A27" s="164"/>
      <c r="B27" s="164"/>
      <c r="C27" s="164" t="s">
        <v>462</v>
      </c>
      <c r="D27" s="164" t="s">
        <v>463</v>
      </c>
      <c r="E27" s="164"/>
      <c r="F27" s="164"/>
      <c r="G27" s="164"/>
      <c r="H27" s="164"/>
      <c r="I27" s="164"/>
      <c r="J27" s="164"/>
    </row>
    <row r="28" spans="1:10" ht="18.75">
      <c r="A28" s="164"/>
      <c r="B28" s="164"/>
      <c r="C28" s="164"/>
      <c r="D28" s="164"/>
      <c r="E28" s="164"/>
      <c r="F28" s="164"/>
      <c r="G28" s="164"/>
      <c r="H28" s="164"/>
      <c r="I28" s="164"/>
      <c r="J28" s="164"/>
    </row>
    <row r="29" spans="1:10" ht="18.75">
      <c r="A29" s="164"/>
      <c r="B29" s="164"/>
      <c r="C29" s="164"/>
      <c r="D29" s="164"/>
      <c r="E29" s="164"/>
      <c r="F29" s="164"/>
      <c r="G29" s="164"/>
      <c r="H29" s="164"/>
      <c r="I29" s="164"/>
      <c r="J29" s="164"/>
    </row>
    <row r="30" spans="1:10" ht="18">
      <c r="A30" s="247"/>
      <c r="B30" s="247"/>
      <c r="C30" s="247"/>
      <c r="D30" s="247"/>
      <c r="E30" s="247"/>
      <c r="F30" s="247"/>
      <c r="G30" s="247"/>
      <c r="H30" s="247"/>
      <c r="I30" s="247"/>
      <c r="J30" s="247"/>
    </row>
    <row r="31" spans="1:10" ht="18">
      <c r="A31" s="247"/>
      <c r="B31" s="247"/>
      <c r="C31" s="247"/>
      <c r="D31" s="247"/>
      <c r="E31" s="247"/>
      <c r="F31" s="247"/>
      <c r="G31" s="247"/>
      <c r="H31" s="247"/>
      <c r="I31" s="247"/>
      <c r="J31" s="247"/>
    </row>
  </sheetData>
  <mergeCells count="19">
    <mergeCell ref="E10:E11"/>
    <mergeCell ref="F10:F11"/>
    <mergeCell ref="G10:H10"/>
    <mergeCell ref="A7:J7"/>
    <mergeCell ref="A8:J8"/>
    <mergeCell ref="A9:A11"/>
    <mergeCell ref="B9:B11"/>
    <mergeCell ref="C9:C11"/>
    <mergeCell ref="D9:E9"/>
    <mergeCell ref="F9:H9"/>
    <mergeCell ref="I9:I11"/>
    <mergeCell ref="J9:J11"/>
    <mergeCell ref="D10:D11"/>
    <mergeCell ref="I6:J6"/>
    <mergeCell ref="E1:J1"/>
    <mergeCell ref="E2:J2"/>
    <mergeCell ref="E3:J3"/>
    <mergeCell ref="E4:J4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Z63"/>
  <sheetViews>
    <sheetView view="pageLayout" topLeftCell="B37" workbookViewId="0">
      <selection activeCell="B5" sqref="B5:E5"/>
    </sheetView>
  </sheetViews>
  <sheetFormatPr defaultRowHeight="15"/>
  <cols>
    <col min="1" max="1" width="5.28515625" style="248" customWidth="1"/>
    <col min="2" max="2" width="85.85546875" style="248" customWidth="1"/>
    <col min="3" max="3" width="16.7109375" style="315" customWidth="1"/>
    <col min="4" max="4" width="15.140625" style="248" customWidth="1"/>
    <col min="5" max="5" width="14" style="248" customWidth="1"/>
    <col min="257" max="257" width="5.28515625" customWidth="1"/>
    <col min="258" max="258" width="85.85546875" customWidth="1"/>
    <col min="259" max="259" width="16.7109375" customWidth="1"/>
    <col min="260" max="260" width="15.140625" customWidth="1"/>
    <col min="261" max="261" width="14" customWidth="1"/>
    <col min="513" max="513" width="5.28515625" customWidth="1"/>
    <col min="514" max="514" width="85.85546875" customWidth="1"/>
    <col min="515" max="515" width="16.7109375" customWidth="1"/>
    <col min="516" max="516" width="15.140625" customWidth="1"/>
    <col min="517" max="517" width="14" customWidth="1"/>
    <col min="769" max="769" width="5.28515625" customWidth="1"/>
    <col min="770" max="770" width="85.85546875" customWidth="1"/>
    <col min="771" max="771" width="16.7109375" customWidth="1"/>
    <col min="772" max="772" width="15.140625" customWidth="1"/>
    <col min="773" max="773" width="14" customWidth="1"/>
    <col min="1025" max="1025" width="5.28515625" customWidth="1"/>
    <col min="1026" max="1026" width="85.85546875" customWidth="1"/>
    <col min="1027" max="1027" width="16.7109375" customWidth="1"/>
    <col min="1028" max="1028" width="15.140625" customWidth="1"/>
    <col min="1029" max="1029" width="14" customWidth="1"/>
    <col min="1281" max="1281" width="5.28515625" customWidth="1"/>
    <col min="1282" max="1282" width="85.85546875" customWidth="1"/>
    <col min="1283" max="1283" width="16.7109375" customWidth="1"/>
    <col min="1284" max="1284" width="15.140625" customWidth="1"/>
    <col min="1285" max="1285" width="14" customWidth="1"/>
    <col min="1537" max="1537" width="5.28515625" customWidth="1"/>
    <col min="1538" max="1538" width="85.85546875" customWidth="1"/>
    <col min="1539" max="1539" width="16.7109375" customWidth="1"/>
    <col min="1540" max="1540" width="15.140625" customWidth="1"/>
    <col min="1541" max="1541" width="14" customWidth="1"/>
    <col min="1793" max="1793" width="5.28515625" customWidth="1"/>
    <col min="1794" max="1794" width="85.85546875" customWidth="1"/>
    <col min="1795" max="1795" width="16.7109375" customWidth="1"/>
    <col min="1796" max="1796" width="15.140625" customWidth="1"/>
    <col min="1797" max="1797" width="14" customWidth="1"/>
    <col min="2049" max="2049" width="5.28515625" customWidth="1"/>
    <col min="2050" max="2050" width="85.85546875" customWidth="1"/>
    <col min="2051" max="2051" width="16.7109375" customWidth="1"/>
    <col min="2052" max="2052" width="15.140625" customWidth="1"/>
    <col min="2053" max="2053" width="14" customWidth="1"/>
    <col min="2305" max="2305" width="5.28515625" customWidth="1"/>
    <col min="2306" max="2306" width="85.85546875" customWidth="1"/>
    <col min="2307" max="2307" width="16.7109375" customWidth="1"/>
    <col min="2308" max="2308" width="15.140625" customWidth="1"/>
    <col min="2309" max="2309" width="14" customWidth="1"/>
    <col min="2561" max="2561" width="5.28515625" customWidth="1"/>
    <col min="2562" max="2562" width="85.85546875" customWidth="1"/>
    <col min="2563" max="2563" width="16.7109375" customWidth="1"/>
    <col min="2564" max="2564" width="15.140625" customWidth="1"/>
    <col min="2565" max="2565" width="14" customWidth="1"/>
    <col min="2817" max="2817" width="5.28515625" customWidth="1"/>
    <col min="2818" max="2818" width="85.85546875" customWidth="1"/>
    <col min="2819" max="2819" width="16.7109375" customWidth="1"/>
    <col min="2820" max="2820" width="15.140625" customWidth="1"/>
    <col min="2821" max="2821" width="14" customWidth="1"/>
    <col min="3073" max="3073" width="5.28515625" customWidth="1"/>
    <col min="3074" max="3074" width="85.85546875" customWidth="1"/>
    <col min="3075" max="3075" width="16.7109375" customWidth="1"/>
    <col min="3076" max="3076" width="15.140625" customWidth="1"/>
    <col min="3077" max="3077" width="14" customWidth="1"/>
    <col min="3329" max="3329" width="5.28515625" customWidth="1"/>
    <col min="3330" max="3330" width="85.85546875" customWidth="1"/>
    <col min="3331" max="3331" width="16.7109375" customWidth="1"/>
    <col min="3332" max="3332" width="15.140625" customWidth="1"/>
    <col min="3333" max="3333" width="14" customWidth="1"/>
    <col min="3585" max="3585" width="5.28515625" customWidth="1"/>
    <col min="3586" max="3586" width="85.85546875" customWidth="1"/>
    <col min="3587" max="3587" width="16.7109375" customWidth="1"/>
    <col min="3588" max="3588" width="15.140625" customWidth="1"/>
    <col min="3589" max="3589" width="14" customWidth="1"/>
    <col min="3841" max="3841" width="5.28515625" customWidth="1"/>
    <col min="3842" max="3842" width="85.85546875" customWidth="1"/>
    <col min="3843" max="3843" width="16.7109375" customWidth="1"/>
    <col min="3844" max="3844" width="15.140625" customWidth="1"/>
    <col min="3845" max="3845" width="14" customWidth="1"/>
    <col min="4097" max="4097" width="5.28515625" customWidth="1"/>
    <col min="4098" max="4098" width="85.85546875" customWidth="1"/>
    <col min="4099" max="4099" width="16.7109375" customWidth="1"/>
    <col min="4100" max="4100" width="15.140625" customWidth="1"/>
    <col min="4101" max="4101" width="14" customWidth="1"/>
    <col min="4353" max="4353" width="5.28515625" customWidth="1"/>
    <col min="4354" max="4354" width="85.85546875" customWidth="1"/>
    <col min="4355" max="4355" width="16.7109375" customWidth="1"/>
    <col min="4356" max="4356" width="15.140625" customWidth="1"/>
    <col min="4357" max="4357" width="14" customWidth="1"/>
    <col min="4609" max="4609" width="5.28515625" customWidth="1"/>
    <col min="4610" max="4610" width="85.85546875" customWidth="1"/>
    <col min="4611" max="4611" width="16.7109375" customWidth="1"/>
    <col min="4612" max="4612" width="15.140625" customWidth="1"/>
    <col min="4613" max="4613" width="14" customWidth="1"/>
    <col min="4865" max="4865" width="5.28515625" customWidth="1"/>
    <col min="4866" max="4866" width="85.85546875" customWidth="1"/>
    <col min="4867" max="4867" width="16.7109375" customWidth="1"/>
    <col min="4868" max="4868" width="15.140625" customWidth="1"/>
    <col min="4869" max="4869" width="14" customWidth="1"/>
    <col min="5121" max="5121" width="5.28515625" customWidth="1"/>
    <col min="5122" max="5122" width="85.85546875" customWidth="1"/>
    <col min="5123" max="5123" width="16.7109375" customWidth="1"/>
    <col min="5124" max="5124" width="15.140625" customWidth="1"/>
    <col min="5125" max="5125" width="14" customWidth="1"/>
    <col min="5377" max="5377" width="5.28515625" customWidth="1"/>
    <col min="5378" max="5378" width="85.85546875" customWidth="1"/>
    <col min="5379" max="5379" width="16.7109375" customWidth="1"/>
    <col min="5380" max="5380" width="15.140625" customWidth="1"/>
    <col min="5381" max="5381" width="14" customWidth="1"/>
    <col min="5633" max="5633" width="5.28515625" customWidth="1"/>
    <col min="5634" max="5634" width="85.85546875" customWidth="1"/>
    <col min="5635" max="5635" width="16.7109375" customWidth="1"/>
    <col min="5636" max="5636" width="15.140625" customWidth="1"/>
    <col min="5637" max="5637" width="14" customWidth="1"/>
    <col min="5889" max="5889" width="5.28515625" customWidth="1"/>
    <col min="5890" max="5890" width="85.85546875" customWidth="1"/>
    <col min="5891" max="5891" width="16.7109375" customWidth="1"/>
    <col min="5892" max="5892" width="15.140625" customWidth="1"/>
    <col min="5893" max="5893" width="14" customWidth="1"/>
    <col min="6145" max="6145" width="5.28515625" customWidth="1"/>
    <col min="6146" max="6146" width="85.85546875" customWidth="1"/>
    <col min="6147" max="6147" width="16.7109375" customWidth="1"/>
    <col min="6148" max="6148" width="15.140625" customWidth="1"/>
    <col min="6149" max="6149" width="14" customWidth="1"/>
    <col min="6401" max="6401" width="5.28515625" customWidth="1"/>
    <col min="6402" max="6402" width="85.85546875" customWidth="1"/>
    <col min="6403" max="6403" width="16.7109375" customWidth="1"/>
    <col min="6404" max="6404" width="15.140625" customWidth="1"/>
    <col min="6405" max="6405" width="14" customWidth="1"/>
    <col min="6657" max="6657" width="5.28515625" customWidth="1"/>
    <col min="6658" max="6658" width="85.85546875" customWidth="1"/>
    <col min="6659" max="6659" width="16.7109375" customWidth="1"/>
    <col min="6660" max="6660" width="15.140625" customWidth="1"/>
    <col min="6661" max="6661" width="14" customWidth="1"/>
    <col min="6913" max="6913" width="5.28515625" customWidth="1"/>
    <col min="6914" max="6914" width="85.85546875" customWidth="1"/>
    <col min="6915" max="6915" width="16.7109375" customWidth="1"/>
    <col min="6916" max="6916" width="15.140625" customWidth="1"/>
    <col min="6917" max="6917" width="14" customWidth="1"/>
    <col min="7169" max="7169" width="5.28515625" customWidth="1"/>
    <col min="7170" max="7170" width="85.85546875" customWidth="1"/>
    <col min="7171" max="7171" width="16.7109375" customWidth="1"/>
    <col min="7172" max="7172" width="15.140625" customWidth="1"/>
    <col min="7173" max="7173" width="14" customWidth="1"/>
    <col min="7425" max="7425" width="5.28515625" customWidth="1"/>
    <col min="7426" max="7426" width="85.85546875" customWidth="1"/>
    <col min="7427" max="7427" width="16.7109375" customWidth="1"/>
    <col min="7428" max="7428" width="15.140625" customWidth="1"/>
    <col min="7429" max="7429" width="14" customWidth="1"/>
    <col min="7681" max="7681" width="5.28515625" customWidth="1"/>
    <col min="7682" max="7682" width="85.85546875" customWidth="1"/>
    <col min="7683" max="7683" width="16.7109375" customWidth="1"/>
    <col min="7684" max="7684" width="15.140625" customWidth="1"/>
    <col min="7685" max="7685" width="14" customWidth="1"/>
    <col min="7937" max="7937" width="5.28515625" customWidth="1"/>
    <col min="7938" max="7938" width="85.85546875" customWidth="1"/>
    <col min="7939" max="7939" width="16.7109375" customWidth="1"/>
    <col min="7940" max="7940" width="15.140625" customWidth="1"/>
    <col min="7941" max="7941" width="14" customWidth="1"/>
    <col min="8193" max="8193" width="5.28515625" customWidth="1"/>
    <col min="8194" max="8194" width="85.85546875" customWidth="1"/>
    <col min="8195" max="8195" width="16.7109375" customWidth="1"/>
    <col min="8196" max="8196" width="15.140625" customWidth="1"/>
    <col min="8197" max="8197" width="14" customWidth="1"/>
    <col min="8449" max="8449" width="5.28515625" customWidth="1"/>
    <col min="8450" max="8450" width="85.85546875" customWidth="1"/>
    <col min="8451" max="8451" width="16.7109375" customWidth="1"/>
    <col min="8452" max="8452" width="15.140625" customWidth="1"/>
    <col min="8453" max="8453" width="14" customWidth="1"/>
    <col min="8705" max="8705" width="5.28515625" customWidth="1"/>
    <col min="8706" max="8706" width="85.85546875" customWidth="1"/>
    <col min="8707" max="8707" width="16.7109375" customWidth="1"/>
    <col min="8708" max="8708" width="15.140625" customWidth="1"/>
    <col min="8709" max="8709" width="14" customWidth="1"/>
    <col min="8961" max="8961" width="5.28515625" customWidth="1"/>
    <col min="8962" max="8962" width="85.85546875" customWidth="1"/>
    <col min="8963" max="8963" width="16.7109375" customWidth="1"/>
    <col min="8964" max="8964" width="15.140625" customWidth="1"/>
    <col min="8965" max="8965" width="14" customWidth="1"/>
    <col min="9217" max="9217" width="5.28515625" customWidth="1"/>
    <col min="9218" max="9218" width="85.85546875" customWidth="1"/>
    <col min="9219" max="9219" width="16.7109375" customWidth="1"/>
    <col min="9220" max="9220" width="15.140625" customWidth="1"/>
    <col min="9221" max="9221" width="14" customWidth="1"/>
    <col min="9473" max="9473" width="5.28515625" customWidth="1"/>
    <col min="9474" max="9474" width="85.85546875" customWidth="1"/>
    <col min="9475" max="9475" width="16.7109375" customWidth="1"/>
    <col min="9476" max="9476" width="15.140625" customWidth="1"/>
    <col min="9477" max="9477" width="14" customWidth="1"/>
    <col min="9729" max="9729" width="5.28515625" customWidth="1"/>
    <col min="9730" max="9730" width="85.85546875" customWidth="1"/>
    <col min="9731" max="9731" width="16.7109375" customWidth="1"/>
    <col min="9732" max="9732" width="15.140625" customWidth="1"/>
    <col min="9733" max="9733" width="14" customWidth="1"/>
    <col min="9985" max="9985" width="5.28515625" customWidth="1"/>
    <col min="9986" max="9986" width="85.85546875" customWidth="1"/>
    <col min="9987" max="9987" width="16.7109375" customWidth="1"/>
    <col min="9988" max="9988" width="15.140625" customWidth="1"/>
    <col min="9989" max="9989" width="14" customWidth="1"/>
    <col min="10241" max="10241" width="5.28515625" customWidth="1"/>
    <col min="10242" max="10242" width="85.85546875" customWidth="1"/>
    <col min="10243" max="10243" width="16.7109375" customWidth="1"/>
    <col min="10244" max="10244" width="15.140625" customWidth="1"/>
    <col min="10245" max="10245" width="14" customWidth="1"/>
    <col min="10497" max="10497" width="5.28515625" customWidth="1"/>
    <col min="10498" max="10498" width="85.85546875" customWidth="1"/>
    <col min="10499" max="10499" width="16.7109375" customWidth="1"/>
    <col min="10500" max="10500" width="15.140625" customWidth="1"/>
    <col min="10501" max="10501" width="14" customWidth="1"/>
    <col min="10753" max="10753" width="5.28515625" customWidth="1"/>
    <col min="10754" max="10754" width="85.85546875" customWidth="1"/>
    <col min="10755" max="10755" width="16.7109375" customWidth="1"/>
    <col min="10756" max="10756" width="15.140625" customWidth="1"/>
    <col min="10757" max="10757" width="14" customWidth="1"/>
    <col min="11009" max="11009" width="5.28515625" customWidth="1"/>
    <col min="11010" max="11010" width="85.85546875" customWidth="1"/>
    <col min="11011" max="11011" width="16.7109375" customWidth="1"/>
    <col min="11012" max="11012" width="15.140625" customWidth="1"/>
    <col min="11013" max="11013" width="14" customWidth="1"/>
    <col min="11265" max="11265" width="5.28515625" customWidth="1"/>
    <col min="11266" max="11266" width="85.85546875" customWidth="1"/>
    <col min="11267" max="11267" width="16.7109375" customWidth="1"/>
    <col min="11268" max="11268" width="15.140625" customWidth="1"/>
    <col min="11269" max="11269" width="14" customWidth="1"/>
    <col min="11521" max="11521" width="5.28515625" customWidth="1"/>
    <col min="11522" max="11522" width="85.85546875" customWidth="1"/>
    <col min="11523" max="11523" width="16.7109375" customWidth="1"/>
    <col min="11524" max="11524" width="15.140625" customWidth="1"/>
    <col min="11525" max="11525" width="14" customWidth="1"/>
    <col min="11777" max="11777" width="5.28515625" customWidth="1"/>
    <col min="11778" max="11778" width="85.85546875" customWidth="1"/>
    <col min="11779" max="11779" width="16.7109375" customWidth="1"/>
    <col min="11780" max="11780" width="15.140625" customWidth="1"/>
    <col min="11781" max="11781" width="14" customWidth="1"/>
    <col min="12033" max="12033" width="5.28515625" customWidth="1"/>
    <col min="12034" max="12034" width="85.85546875" customWidth="1"/>
    <col min="12035" max="12035" width="16.7109375" customWidth="1"/>
    <col min="12036" max="12036" width="15.140625" customWidth="1"/>
    <col min="12037" max="12037" width="14" customWidth="1"/>
    <col min="12289" max="12289" width="5.28515625" customWidth="1"/>
    <col min="12290" max="12290" width="85.85546875" customWidth="1"/>
    <col min="12291" max="12291" width="16.7109375" customWidth="1"/>
    <col min="12292" max="12292" width="15.140625" customWidth="1"/>
    <col min="12293" max="12293" width="14" customWidth="1"/>
    <col min="12545" max="12545" width="5.28515625" customWidth="1"/>
    <col min="12546" max="12546" width="85.85546875" customWidth="1"/>
    <col min="12547" max="12547" width="16.7109375" customWidth="1"/>
    <col min="12548" max="12548" width="15.140625" customWidth="1"/>
    <col min="12549" max="12549" width="14" customWidth="1"/>
    <col min="12801" max="12801" width="5.28515625" customWidth="1"/>
    <col min="12802" max="12802" width="85.85546875" customWidth="1"/>
    <col min="12803" max="12803" width="16.7109375" customWidth="1"/>
    <col min="12804" max="12804" width="15.140625" customWidth="1"/>
    <col min="12805" max="12805" width="14" customWidth="1"/>
    <col min="13057" max="13057" width="5.28515625" customWidth="1"/>
    <col min="13058" max="13058" width="85.85546875" customWidth="1"/>
    <col min="13059" max="13059" width="16.7109375" customWidth="1"/>
    <col min="13060" max="13060" width="15.140625" customWidth="1"/>
    <col min="13061" max="13061" width="14" customWidth="1"/>
    <col min="13313" max="13313" width="5.28515625" customWidth="1"/>
    <col min="13314" max="13314" width="85.85546875" customWidth="1"/>
    <col min="13315" max="13315" width="16.7109375" customWidth="1"/>
    <col min="13316" max="13316" width="15.140625" customWidth="1"/>
    <col min="13317" max="13317" width="14" customWidth="1"/>
    <col min="13569" max="13569" width="5.28515625" customWidth="1"/>
    <col min="13570" max="13570" width="85.85546875" customWidth="1"/>
    <col min="13571" max="13571" width="16.7109375" customWidth="1"/>
    <col min="13572" max="13572" width="15.140625" customWidth="1"/>
    <col min="13573" max="13573" width="14" customWidth="1"/>
    <col min="13825" max="13825" width="5.28515625" customWidth="1"/>
    <col min="13826" max="13826" width="85.85546875" customWidth="1"/>
    <col min="13827" max="13827" width="16.7109375" customWidth="1"/>
    <col min="13828" max="13828" width="15.140625" customWidth="1"/>
    <col min="13829" max="13829" width="14" customWidth="1"/>
    <col min="14081" max="14081" width="5.28515625" customWidth="1"/>
    <col min="14082" max="14082" width="85.85546875" customWidth="1"/>
    <col min="14083" max="14083" width="16.7109375" customWidth="1"/>
    <col min="14084" max="14084" width="15.140625" customWidth="1"/>
    <col min="14085" max="14085" width="14" customWidth="1"/>
    <col min="14337" max="14337" width="5.28515625" customWidth="1"/>
    <col min="14338" max="14338" width="85.85546875" customWidth="1"/>
    <col min="14339" max="14339" width="16.7109375" customWidth="1"/>
    <col min="14340" max="14340" width="15.140625" customWidth="1"/>
    <col min="14341" max="14341" width="14" customWidth="1"/>
    <col min="14593" max="14593" width="5.28515625" customWidth="1"/>
    <col min="14594" max="14594" width="85.85546875" customWidth="1"/>
    <col min="14595" max="14595" width="16.7109375" customWidth="1"/>
    <col min="14596" max="14596" width="15.140625" customWidth="1"/>
    <col min="14597" max="14597" width="14" customWidth="1"/>
    <col min="14849" max="14849" width="5.28515625" customWidth="1"/>
    <col min="14850" max="14850" width="85.85546875" customWidth="1"/>
    <col min="14851" max="14851" width="16.7109375" customWidth="1"/>
    <col min="14852" max="14852" width="15.140625" customWidth="1"/>
    <col min="14853" max="14853" width="14" customWidth="1"/>
    <col min="15105" max="15105" width="5.28515625" customWidth="1"/>
    <col min="15106" max="15106" width="85.85546875" customWidth="1"/>
    <col min="15107" max="15107" width="16.7109375" customWidth="1"/>
    <col min="15108" max="15108" width="15.140625" customWidth="1"/>
    <col min="15109" max="15109" width="14" customWidth="1"/>
    <col min="15361" max="15361" width="5.28515625" customWidth="1"/>
    <col min="15362" max="15362" width="85.85546875" customWidth="1"/>
    <col min="15363" max="15363" width="16.7109375" customWidth="1"/>
    <col min="15364" max="15364" width="15.140625" customWidth="1"/>
    <col min="15365" max="15365" width="14" customWidth="1"/>
    <col min="15617" max="15617" width="5.28515625" customWidth="1"/>
    <col min="15618" max="15618" width="85.85546875" customWidth="1"/>
    <col min="15619" max="15619" width="16.7109375" customWidth="1"/>
    <col min="15620" max="15620" width="15.140625" customWidth="1"/>
    <col min="15621" max="15621" width="14" customWidth="1"/>
    <col min="15873" max="15873" width="5.28515625" customWidth="1"/>
    <col min="15874" max="15874" width="85.85546875" customWidth="1"/>
    <col min="15875" max="15875" width="16.7109375" customWidth="1"/>
    <col min="15876" max="15876" width="15.140625" customWidth="1"/>
    <col min="15877" max="15877" width="14" customWidth="1"/>
    <col min="16129" max="16129" width="5.28515625" customWidth="1"/>
    <col min="16130" max="16130" width="85.85546875" customWidth="1"/>
    <col min="16131" max="16131" width="16.7109375" customWidth="1"/>
    <col min="16132" max="16132" width="15.140625" customWidth="1"/>
    <col min="16133" max="16133" width="14" customWidth="1"/>
  </cols>
  <sheetData>
    <row r="1" spans="1:208">
      <c r="B1" s="249"/>
      <c r="C1" s="438" t="s">
        <v>464</v>
      </c>
      <c r="D1" s="438"/>
      <c r="E1" s="438"/>
    </row>
    <row r="2" spans="1:208">
      <c r="B2" s="439" t="s">
        <v>465</v>
      </c>
      <c r="C2" s="439"/>
      <c r="D2" s="439"/>
      <c r="E2" s="439"/>
    </row>
    <row r="3" spans="1:208">
      <c r="B3" s="438" t="s">
        <v>466</v>
      </c>
      <c r="C3" s="438"/>
      <c r="D3" s="438"/>
      <c r="E3" s="438"/>
    </row>
    <row r="4" spans="1:208" ht="15.75">
      <c r="A4" s="250"/>
      <c r="B4" s="438" t="s">
        <v>328</v>
      </c>
      <c r="C4" s="438"/>
      <c r="D4" s="438"/>
      <c r="E4" s="438"/>
    </row>
    <row r="5" spans="1:208" ht="15.75" customHeight="1">
      <c r="A5" s="250"/>
      <c r="B5" s="438" t="s">
        <v>658</v>
      </c>
      <c r="C5" s="438"/>
      <c r="D5" s="438"/>
      <c r="E5" s="438"/>
    </row>
    <row r="6" spans="1:208" ht="15" customHeight="1">
      <c r="A6" s="250"/>
      <c r="B6" s="440" t="s">
        <v>467</v>
      </c>
      <c r="C6" s="441"/>
      <c r="D6" s="441"/>
      <c r="E6" s="441"/>
    </row>
    <row r="7" spans="1:208" ht="15" customHeight="1">
      <c r="A7" s="250"/>
      <c r="B7" s="251"/>
      <c r="C7" s="251"/>
      <c r="D7" s="250"/>
      <c r="E7" s="250"/>
    </row>
    <row r="8" spans="1:208" ht="18" customHeight="1" thickBot="1">
      <c r="A8" s="250"/>
      <c r="B8" s="250"/>
      <c r="C8" s="252"/>
      <c r="D8" s="250"/>
      <c r="E8" s="253" t="s">
        <v>468</v>
      </c>
    </row>
    <row r="9" spans="1:208" ht="15.75">
      <c r="A9" s="254"/>
      <c r="B9" s="430" t="s">
        <v>469</v>
      </c>
      <c r="C9" s="432" t="s">
        <v>470</v>
      </c>
      <c r="D9" s="434" t="s">
        <v>471</v>
      </c>
      <c r="E9" s="436" t="s">
        <v>472</v>
      </c>
    </row>
    <row r="10" spans="1:208" ht="65.25" customHeight="1">
      <c r="A10" s="254"/>
      <c r="B10" s="431"/>
      <c r="C10" s="433"/>
      <c r="D10" s="435"/>
      <c r="E10" s="437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</row>
    <row r="11" spans="1:208" ht="21.6" customHeight="1">
      <c r="A11" s="255"/>
      <c r="B11" s="256" t="s">
        <v>473</v>
      </c>
      <c r="C11" s="257">
        <f>SUM(C12,C14,C17,C19,C20,C21,C25,C27,C30,C31)</f>
        <v>93098</v>
      </c>
      <c r="D11" s="257">
        <f t="shared" ref="D11:E11" si="0">SUM(D12,D14,D17,D19,D20,D21,D25,D27,D30,D31)</f>
        <v>90878</v>
      </c>
      <c r="E11" s="257">
        <f t="shared" si="0"/>
        <v>5436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</row>
    <row r="12" spans="1:208" ht="12.75" customHeight="1">
      <c r="A12" s="258"/>
      <c r="B12" s="259" t="s">
        <v>474</v>
      </c>
      <c r="C12" s="260">
        <f>C13</f>
        <v>68870</v>
      </c>
      <c r="D12" s="260">
        <f>D13</f>
        <v>63575</v>
      </c>
      <c r="E12" s="260">
        <f>E13</f>
        <v>5295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</row>
    <row r="13" spans="1:208" ht="15.75">
      <c r="A13" s="261"/>
      <c r="B13" s="262" t="s">
        <v>475</v>
      </c>
      <c r="C13" s="263">
        <v>68870</v>
      </c>
      <c r="D13" s="263">
        <v>63575</v>
      </c>
      <c r="E13" s="264">
        <v>5295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</row>
    <row r="14" spans="1:208" ht="15.75">
      <c r="A14" s="258"/>
      <c r="B14" s="259" t="s">
        <v>476</v>
      </c>
      <c r="C14" s="260">
        <f>C15+C16</f>
        <v>2610</v>
      </c>
      <c r="D14" s="260">
        <f>D15+D16</f>
        <v>1975</v>
      </c>
      <c r="E14" s="265">
        <f>E15+E16</f>
        <v>40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</row>
    <row r="15" spans="1:208" ht="15.75">
      <c r="A15" s="261"/>
      <c r="B15" s="266" t="s">
        <v>477</v>
      </c>
      <c r="C15" s="267">
        <v>2500</v>
      </c>
      <c r="D15" s="267">
        <v>1863</v>
      </c>
      <c r="E15" s="268">
        <v>37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</row>
    <row r="16" spans="1:208" ht="15.75">
      <c r="A16" s="261"/>
      <c r="B16" s="266" t="s">
        <v>478</v>
      </c>
      <c r="C16" s="267">
        <v>110</v>
      </c>
      <c r="D16" s="267">
        <v>112</v>
      </c>
      <c r="E16" s="268">
        <v>3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</row>
    <row r="17" spans="1:208" ht="15.75">
      <c r="A17" s="261"/>
      <c r="B17" s="259" t="s">
        <v>479</v>
      </c>
      <c r="C17" s="260">
        <v>14384</v>
      </c>
      <c r="D17" s="267">
        <v>15189</v>
      </c>
      <c r="E17" s="268">
        <v>0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</row>
    <row r="18" spans="1:208" ht="15.75">
      <c r="A18" s="261"/>
      <c r="B18" s="266"/>
      <c r="C18" s="267"/>
      <c r="D18" s="267"/>
      <c r="E18" s="268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</row>
    <row r="19" spans="1:208" ht="15.75">
      <c r="A19" s="261"/>
      <c r="B19" s="259" t="s">
        <v>480</v>
      </c>
      <c r="C19" s="260">
        <v>550</v>
      </c>
      <c r="D19" s="269">
        <v>1354</v>
      </c>
      <c r="E19" s="265">
        <v>6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</row>
    <row r="20" spans="1:208" ht="31.5">
      <c r="A20" s="270"/>
      <c r="B20" s="271" t="s">
        <v>481</v>
      </c>
      <c r="C20" s="272">
        <v>0</v>
      </c>
      <c r="D20" s="272"/>
      <c r="E20" s="27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</row>
    <row r="21" spans="1:208" ht="31.5">
      <c r="A21" s="258"/>
      <c r="B21" s="274" t="s">
        <v>482</v>
      </c>
      <c r="C21" s="275">
        <f>SUM(C22,C23,C25,C27,C30,C31)</f>
        <v>3452</v>
      </c>
      <c r="D21" s="275">
        <f>SUM(D22,D23,D25,D27,D30,D31)</f>
        <v>4600</v>
      </c>
      <c r="E21" s="275">
        <f>SUM(E22,E23,E25,E27,E30,E31)</f>
        <v>50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</row>
    <row r="22" spans="1:208" ht="15.75">
      <c r="A22" s="258"/>
      <c r="B22" s="274" t="s">
        <v>483</v>
      </c>
      <c r="C22" s="275">
        <v>220</v>
      </c>
      <c r="D22" s="276">
        <v>415</v>
      </c>
      <c r="E22" s="277">
        <v>5</v>
      </c>
      <c r="F22" s="278">
        <v>220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</row>
    <row r="23" spans="1:208" ht="15.75">
      <c r="A23" s="258"/>
      <c r="B23" s="259" t="s">
        <v>484</v>
      </c>
      <c r="C23" s="260">
        <f>C24</f>
        <v>0</v>
      </c>
      <c r="D23" s="260">
        <f>D24</f>
        <v>0</v>
      </c>
      <c r="E23" s="265">
        <f>E24</f>
        <v>0</v>
      </c>
    </row>
    <row r="24" spans="1:208" ht="15.75">
      <c r="A24" s="261"/>
      <c r="B24" s="262" t="s">
        <v>485</v>
      </c>
      <c r="C24" s="263"/>
      <c r="D24" s="263"/>
      <c r="E24" s="264"/>
    </row>
    <row r="25" spans="1:208" ht="31.5">
      <c r="A25" s="258"/>
      <c r="B25" s="279" t="s">
        <v>486</v>
      </c>
      <c r="C25" s="260">
        <f>SUM(C26)</f>
        <v>3232</v>
      </c>
      <c r="D25" s="260">
        <f>SUM(D26)</f>
        <v>3324</v>
      </c>
      <c r="E25" s="260">
        <f>SUM(E26)</f>
        <v>36</v>
      </c>
    </row>
    <row r="26" spans="1:208" ht="47.25">
      <c r="A26" s="261"/>
      <c r="B26" s="280" t="s">
        <v>487</v>
      </c>
      <c r="C26" s="263">
        <v>3232</v>
      </c>
      <c r="D26" s="263">
        <v>3324</v>
      </c>
      <c r="E26" s="264">
        <v>36</v>
      </c>
      <c r="F26" s="281">
        <v>881</v>
      </c>
    </row>
    <row r="27" spans="1:208" ht="31.5">
      <c r="A27" s="258"/>
      <c r="B27" s="259" t="s">
        <v>488</v>
      </c>
      <c r="C27" s="260">
        <f>C28+C29</f>
        <v>0</v>
      </c>
      <c r="D27" s="260">
        <f>D28+D29</f>
        <v>0</v>
      </c>
      <c r="E27" s="265">
        <f>E28+E29</f>
        <v>0</v>
      </c>
    </row>
    <row r="28" spans="1:208" ht="78.75">
      <c r="A28" s="282"/>
      <c r="B28" s="262" t="s">
        <v>489</v>
      </c>
      <c r="C28" s="263">
        <v>0</v>
      </c>
      <c r="D28" s="263">
        <v>0</v>
      </c>
      <c r="E28" s="264">
        <v>0</v>
      </c>
    </row>
    <row r="29" spans="1:208" ht="31.5">
      <c r="A29" s="282"/>
      <c r="B29" s="283" t="s">
        <v>490</v>
      </c>
      <c r="C29" s="284"/>
      <c r="D29" s="284"/>
      <c r="E29" s="285"/>
    </row>
    <row r="30" spans="1:208" ht="15.75">
      <c r="A30" s="270"/>
      <c r="B30" s="286" t="s">
        <v>491</v>
      </c>
      <c r="C30" s="287">
        <v>0</v>
      </c>
      <c r="D30" s="288">
        <v>693</v>
      </c>
      <c r="E30" s="289">
        <v>7</v>
      </c>
    </row>
    <row r="31" spans="1:208" ht="15.75">
      <c r="A31" s="270"/>
      <c r="B31" s="290" t="s">
        <v>492</v>
      </c>
      <c r="C31" s="291">
        <v>0</v>
      </c>
      <c r="D31" s="292">
        <v>168</v>
      </c>
      <c r="E31" s="293">
        <v>2</v>
      </c>
    </row>
    <row r="32" spans="1:208" ht="15.75">
      <c r="A32" s="294"/>
      <c r="B32" s="295" t="s">
        <v>493</v>
      </c>
      <c r="C32" s="296">
        <f>SUM(C33)</f>
        <v>668213</v>
      </c>
      <c r="D32" s="296">
        <f>SUM(D33)</f>
        <v>658006</v>
      </c>
      <c r="E32" s="296">
        <f>SUM(E33)</f>
        <v>10207</v>
      </c>
    </row>
    <row r="33" spans="1:5" ht="47.25">
      <c r="A33" s="270"/>
      <c r="B33" s="297" t="s">
        <v>494</v>
      </c>
      <c r="C33" s="291">
        <f>SUM(C34:C38)</f>
        <v>668213</v>
      </c>
      <c r="D33" s="291">
        <f>D34+D36+D35+D37</f>
        <v>658006</v>
      </c>
      <c r="E33" s="293">
        <f>E34+E36+E35+E37</f>
        <v>10207</v>
      </c>
    </row>
    <row r="34" spans="1:5" ht="15.75">
      <c r="A34" s="298"/>
      <c r="B34" s="299" t="s">
        <v>495</v>
      </c>
      <c r="C34" s="300">
        <v>128304</v>
      </c>
      <c r="D34" s="301">
        <v>128304</v>
      </c>
      <c r="E34" s="302">
        <f>C34-D34</f>
        <v>0</v>
      </c>
    </row>
    <row r="35" spans="1:5" ht="15.75">
      <c r="A35" s="261"/>
      <c r="B35" s="262" t="s">
        <v>496</v>
      </c>
      <c r="C35" s="263">
        <v>15835</v>
      </c>
      <c r="D35" s="263">
        <v>5628</v>
      </c>
      <c r="E35" s="302">
        <f>C35-D35</f>
        <v>10207</v>
      </c>
    </row>
    <row r="36" spans="1:5" ht="15.75">
      <c r="A36" s="261"/>
      <c r="B36" s="266" t="s">
        <v>497</v>
      </c>
      <c r="C36" s="267">
        <v>522384</v>
      </c>
      <c r="D36" s="267">
        <v>522384</v>
      </c>
      <c r="E36" s="302">
        <f>C36-D36</f>
        <v>0</v>
      </c>
    </row>
    <row r="37" spans="1:5" ht="15.75">
      <c r="A37" s="261"/>
      <c r="B37" s="266" t="s">
        <v>498</v>
      </c>
      <c r="C37" s="267">
        <v>1690</v>
      </c>
      <c r="D37" s="267">
        <v>1690</v>
      </c>
      <c r="E37" s="302">
        <f>C37-D37</f>
        <v>0</v>
      </c>
    </row>
    <row r="38" spans="1:5" ht="15.75">
      <c r="A38" s="261"/>
      <c r="B38" s="266" t="s">
        <v>499</v>
      </c>
      <c r="C38" s="267">
        <v>0</v>
      </c>
      <c r="D38" s="267">
        <v>0</v>
      </c>
      <c r="E38" s="268">
        <f>C38-D38</f>
        <v>0</v>
      </c>
    </row>
    <row r="39" spans="1:5" ht="15.75">
      <c r="A39" s="261"/>
      <c r="B39" s="297" t="s">
        <v>500</v>
      </c>
      <c r="C39" s="291"/>
      <c r="D39" s="291"/>
      <c r="E39" s="293"/>
    </row>
    <row r="40" spans="1:5" ht="15.75">
      <c r="A40" s="261"/>
      <c r="B40" s="297" t="s">
        <v>501</v>
      </c>
      <c r="C40" s="291"/>
      <c r="D40" s="291">
        <v>-17333</v>
      </c>
      <c r="E40" s="293"/>
    </row>
    <row r="41" spans="1:5" ht="15.75">
      <c r="A41" s="261"/>
      <c r="B41" s="297" t="s">
        <v>502</v>
      </c>
      <c r="C41" s="291"/>
      <c r="D41" s="291">
        <v>-1501</v>
      </c>
      <c r="E41" s="293"/>
    </row>
    <row r="42" spans="1:5" ht="15.75">
      <c r="A42" s="294"/>
      <c r="B42" s="303" t="s">
        <v>503</v>
      </c>
      <c r="C42" s="296">
        <f>C11+C32+C39+C40+C41</f>
        <v>761311</v>
      </c>
      <c r="D42" s="296">
        <f t="shared" ref="D42:E42" si="1">D11+D32+D39+D40+D41</f>
        <v>730050</v>
      </c>
      <c r="E42" s="296">
        <f t="shared" si="1"/>
        <v>15643</v>
      </c>
    </row>
    <row r="43" spans="1:5" ht="15.75">
      <c r="A43" s="250"/>
      <c r="B43" s="304" t="s">
        <v>504</v>
      </c>
      <c r="C43" s="305"/>
      <c r="D43" s="305"/>
      <c r="E43" s="306"/>
    </row>
    <row r="44" spans="1:5" ht="15.75">
      <c r="A44" s="250"/>
      <c r="B44" s="266" t="s">
        <v>505</v>
      </c>
      <c r="C44" s="267">
        <v>35436</v>
      </c>
      <c r="D44" s="267">
        <v>32840</v>
      </c>
      <c r="E44" s="268">
        <f>C44-D44</f>
        <v>2596</v>
      </c>
    </row>
    <row r="45" spans="1:5" ht="15.75">
      <c r="A45" s="250"/>
      <c r="B45" s="266" t="s">
        <v>506</v>
      </c>
      <c r="C45" s="267">
        <v>1421</v>
      </c>
      <c r="D45" s="267">
        <v>1421</v>
      </c>
      <c r="E45" s="268">
        <f t="shared" ref="E45:E55" si="2">C45-D45</f>
        <v>0</v>
      </c>
    </row>
    <row r="46" spans="1:5" ht="15.75">
      <c r="A46" s="250"/>
      <c r="B46" s="266" t="s">
        <v>507</v>
      </c>
      <c r="C46" s="267">
        <v>3124</v>
      </c>
      <c r="D46" s="267">
        <v>2535</v>
      </c>
      <c r="E46" s="268">
        <f t="shared" si="2"/>
        <v>589</v>
      </c>
    </row>
    <row r="47" spans="1:5" ht="15.75">
      <c r="A47" s="250"/>
      <c r="B47" s="266" t="s">
        <v>122</v>
      </c>
      <c r="C47" s="267">
        <v>18478</v>
      </c>
      <c r="D47" s="267">
        <v>17414</v>
      </c>
      <c r="E47" s="268">
        <f t="shared" si="2"/>
        <v>1064</v>
      </c>
    </row>
    <row r="48" spans="1:5" ht="15.75">
      <c r="A48" s="250"/>
      <c r="B48" s="266" t="s">
        <v>129</v>
      </c>
      <c r="C48" s="267">
        <v>11793</v>
      </c>
      <c r="D48" s="267">
        <v>8818</v>
      </c>
      <c r="E48" s="268">
        <f t="shared" si="2"/>
        <v>2975</v>
      </c>
    </row>
    <row r="49" spans="1:5" ht="15.75">
      <c r="A49" s="250"/>
      <c r="B49" s="266" t="s">
        <v>508</v>
      </c>
      <c r="C49" s="267">
        <v>566521</v>
      </c>
      <c r="D49" s="267">
        <v>546041</v>
      </c>
      <c r="E49" s="268">
        <f t="shared" si="2"/>
        <v>20480</v>
      </c>
    </row>
    <row r="50" spans="1:5" ht="15.75">
      <c r="A50" s="250"/>
      <c r="B50" s="262" t="s">
        <v>509</v>
      </c>
      <c r="C50" s="263">
        <v>18102</v>
      </c>
      <c r="D50" s="263">
        <v>17573</v>
      </c>
      <c r="E50" s="268">
        <f t="shared" si="2"/>
        <v>529</v>
      </c>
    </row>
    <row r="51" spans="1:5" ht="15.75">
      <c r="A51" s="250"/>
      <c r="B51" s="266" t="s">
        <v>158</v>
      </c>
      <c r="C51" s="267">
        <v>15704</v>
      </c>
      <c r="D51" s="267">
        <v>14571</v>
      </c>
      <c r="E51" s="268">
        <f t="shared" si="2"/>
        <v>1133</v>
      </c>
    </row>
    <row r="52" spans="1:5" ht="15.75">
      <c r="A52" s="250"/>
      <c r="B52" s="266" t="s">
        <v>65</v>
      </c>
      <c r="C52" s="267">
        <v>7723</v>
      </c>
      <c r="D52" s="267">
        <v>7661</v>
      </c>
      <c r="E52" s="268">
        <f t="shared" si="2"/>
        <v>62</v>
      </c>
    </row>
    <row r="53" spans="1:5" ht="15.75">
      <c r="A53" s="250"/>
      <c r="B53" s="266" t="s">
        <v>171</v>
      </c>
      <c r="C53" s="267">
        <v>5353</v>
      </c>
      <c r="D53" s="267">
        <v>5353</v>
      </c>
      <c r="E53" s="268">
        <f t="shared" si="2"/>
        <v>0</v>
      </c>
    </row>
    <row r="54" spans="1:5" ht="15.75">
      <c r="A54" s="250"/>
      <c r="B54" s="266" t="s">
        <v>510</v>
      </c>
      <c r="C54" s="267">
        <v>144</v>
      </c>
      <c r="D54" s="267">
        <v>144</v>
      </c>
      <c r="E54" s="268">
        <f t="shared" si="2"/>
        <v>0</v>
      </c>
    </row>
    <row r="55" spans="1:5" ht="15.75">
      <c r="A55" s="250"/>
      <c r="B55" s="262" t="s">
        <v>511</v>
      </c>
      <c r="C55" s="263">
        <v>78542</v>
      </c>
      <c r="D55" s="263">
        <v>70958</v>
      </c>
      <c r="E55" s="268">
        <f t="shared" si="2"/>
        <v>7584</v>
      </c>
    </row>
    <row r="56" spans="1:5" ht="15.75">
      <c r="A56" s="250"/>
      <c r="B56" s="303" t="s">
        <v>512</v>
      </c>
      <c r="C56" s="307">
        <f>SUM(C44:C55)</f>
        <v>762341</v>
      </c>
      <c r="D56" s="307">
        <f>SUM(D44:D55)</f>
        <v>725329</v>
      </c>
      <c r="E56" s="308">
        <f>SUM(E44:E55)</f>
        <v>37012</v>
      </c>
    </row>
    <row r="57" spans="1:5" ht="15.75">
      <c r="A57" s="250"/>
      <c r="B57" s="309" t="s">
        <v>513</v>
      </c>
      <c r="C57" s="267"/>
      <c r="D57" s="267"/>
      <c r="E57" s="268"/>
    </row>
    <row r="58" spans="1:5" ht="15.75">
      <c r="A58" s="250"/>
      <c r="B58" s="262" t="s">
        <v>369</v>
      </c>
      <c r="C58" s="263">
        <f>C42-C56</f>
        <v>-1030</v>
      </c>
      <c r="D58" s="263">
        <f>D42-D56</f>
        <v>4721</v>
      </c>
      <c r="E58" s="264">
        <f>E42-E56</f>
        <v>-21369</v>
      </c>
    </row>
    <row r="59" spans="1:5" ht="16.5" thickBot="1">
      <c r="A59" s="250"/>
      <c r="B59" s="310" t="s">
        <v>514</v>
      </c>
      <c r="C59" s="311"/>
      <c r="D59" s="312"/>
      <c r="E59" s="313"/>
    </row>
    <row r="60" spans="1:5" ht="15.75">
      <c r="A60" s="250"/>
      <c r="B60" s="250"/>
      <c r="C60" s="314"/>
      <c r="D60" s="250"/>
      <c r="E60" s="250"/>
    </row>
    <row r="61" spans="1:5" ht="15.75">
      <c r="A61" s="250"/>
      <c r="B61" s="250"/>
      <c r="C61" s="314"/>
      <c r="D61" s="250"/>
      <c r="E61" s="250"/>
    </row>
    <row r="62" spans="1:5" ht="15.75">
      <c r="A62" s="250"/>
      <c r="B62" s="250"/>
      <c r="C62" s="314"/>
      <c r="D62" s="250"/>
      <c r="E62" s="250"/>
    </row>
    <row r="63" spans="1:5" ht="15.75">
      <c r="A63" s="250"/>
      <c r="B63" s="250"/>
      <c r="C63" s="314"/>
      <c r="D63" s="250"/>
      <c r="E63" s="250"/>
    </row>
  </sheetData>
  <mergeCells count="10">
    <mergeCell ref="B9:B10"/>
    <mergeCell ref="C9:C10"/>
    <mergeCell ref="D9:D10"/>
    <mergeCell ref="E9:E10"/>
    <mergeCell ref="C1:E1"/>
    <mergeCell ref="B2:E2"/>
    <mergeCell ref="B3:E3"/>
    <mergeCell ref="B4:E4"/>
    <mergeCell ref="B5:E5"/>
    <mergeCell ref="B6:E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68"/>
  <sheetViews>
    <sheetView view="pageLayout" topLeftCell="A53" workbookViewId="0">
      <selection activeCell="K14" sqref="K14"/>
    </sheetView>
  </sheetViews>
  <sheetFormatPr defaultRowHeight="15"/>
  <cols>
    <col min="1" max="1" width="62.5703125" customWidth="1"/>
    <col min="2" max="2" width="5.42578125" customWidth="1"/>
    <col min="3" max="3" width="6.140625" customWidth="1"/>
    <col min="4" max="4" width="11.5703125" customWidth="1"/>
    <col min="5" max="5" width="10.42578125" customWidth="1"/>
    <col min="6" max="6" width="10.85546875" customWidth="1"/>
    <col min="257" max="257" width="62.5703125" customWidth="1"/>
    <col min="258" max="258" width="5.42578125" customWidth="1"/>
    <col min="259" max="259" width="6.140625" customWidth="1"/>
    <col min="260" max="260" width="11.5703125" customWidth="1"/>
    <col min="261" max="261" width="10.42578125" customWidth="1"/>
    <col min="262" max="262" width="10.85546875" customWidth="1"/>
    <col min="513" max="513" width="62.5703125" customWidth="1"/>
    <col min="514" max="514" width="5.42578125" customWidth="1"/>
    <col min="515" max="515" width="6.140625" customWidth="1"/>
    <col min="516" max="516" width="11.5703125" customWidth="1"/>
    <col min="517" max="517" width="10.42578125" customWidth="1"/>
    <col min="518" max="518" width="10.85546875" customWidth="1"/>
    <col min="769" max="769" width="62.5703125" customWidth="1"/>
    <col min="770" max="770" width="5.42578125" customWidth="1"/>
    <col min="771" max="771" width="6.140625" customWidth="1"/>
    <col min="772" max="772" width="11.5703125" customWidth="1"/>
    <col min="773" max="773" width="10.42578125" customWidth="1"/>
    <col min="774" max="774" width="10.85546875" customWidth="1"/>
    <col min="1025" max="1025" width="62.5703125" customWidth="1"/>
    <col min="1026" max="1026" width="5.42578125" customWidth="1"/>
    <col min="1027" max="1027" width="6.140625" customWidth="1"/>
    <col min="1028" max="1028" width="11.5703125" customWidth="1"/>
    <col min="1029" max="1029" width="10.42578125" customWidth="1"/>
    <col min="1030" max="1030" width="10.85546875" customWidth="1"/>
    <col min="1281" max="1281" width="62.5703125" customWidth="1"/>
    <col min="1282" max="1282" width="5.42578125" customWidth="1"/>
    <col min="1283" max="1283" width="6.140625" customWidth="1"/>
    <col min="1284" max="1284" width="11.5703125" customWidth="1"/>
    <col min="1285" max="1285" width="10.42578125" customWidth="1"/>
    <col min="1286" max="1286" width="10.85546875" customWidth="1"/>
    <col min="1537" max="1537" width="62.5703125" customWidth="1"/>
    <col min="1538" max="1538" width="5.42578125" customWidth="1"/>
    <col min="1539" max="1539" width="6.140625" customWidth="1"/>
    <col min="1540" max="1540" width="11.5703125" customWidth="1"/>
    <col min="1541" max="1541" width="10.42578125" customWidth="1"/>
    <col min="1542" max="1542" width="10.85546875" customWidth="1"/>
    <col min="1793" max="1793" width="62.5703125" customWidth="1"/>
    <col min="1794" max="1794" width="5.42578125" customWidth="1"/>
    <col min="1795" max="1795" width="6.140625" customWidth="1"/>
    <col min="1796" max="1796" width="11.5703125" customWidth="1"/>
    <col min="1797" max="1797" width="10.42578125" customWidth="1"/>
    <col min="1798" max="1798" width="10.85546875" customWidth="1"/>
    <col min="2049" max="2049" width="62.5703125" customWidth="1"/>
    <col min="2050" max="2050" width="5.42578125" customWidth="1"/>
    <col min="2051" max="2051" width="6.140625" customWidth="1"/>
    <col min="2052" max="2052" width="11.5703125" customWidth="1"/>
    <col min="2053" max="2053" width="10.42578125" customWidth="1"/>
    <col min="2054" max="2054" width="10.85546875" customWidth="1"/>
    <col min="2305" max="2305" width="62.5703125" customWidth="1"/>
    <col min="2306" max="2306" width="5.42578125" customWidth="1"/>
    <col min="2307" max="2307" width="6.140625" customWidth="1"/>
    <col min="2308" max="2308" width="11.5703125" customWidth="1"/>
    <col min="2309" max="2309" width="10.42578125" customWidth="1"/>
    <col min="2310" max="2310" width="10.85546875" customWidth="1"/>
    <col min="2561" max="2561" width="62.5703125" customWidth="1"/>
    <col min="2562" max="2562" width="5.42578125" customWidth="1"/>
    <col min="2563" max="2563" width="6.140625" customWidth="1"/>
    <col min="2564" max="2564" width="11.5703125" customWidth="1"/>
    <col min="2565" max="2565" width="10.42578125" customWidth="1"/>
    <col min="2566" max="2566" width="10.85546875" customWidth="1"/>
    <col min="2817" max="2817" width="62.5703125" customWidth="1"/>
    <col min="2818" max="2818" width="5.42578125" customWidth="1"/>
    <col min="2819" max="2819" width="6.140625" customWidth="1"/>
    <col min="2820" max="2820" width="11.5703125" customWidth="1"/>
    <col min="2821" max="2821" width="10.42578125" customWidth="1"/>
    <col min="2822" max="2822" width="10.85546875" customWidth="1"/>
    <col min="3073" max="3073" width="62.5703125" customWidth="1"/>
    <col min="3074" max="3074" width="5.42578125" customWidth="1"/>
    <col min="3075" max="3075" width="6.140625" customWidth="1"/>
    <col min="3076" max="3076" width="11.5703125" customWidth="1"/>
    <col min="3077" max="3077" width="10.42578125" customWidth="1"/>
    <col min="3078" max="3078" width="10.85546875" customWidth="1"/>
    <col min="3329" max="3329" width="62.5703125" customWidth="1"/>
    <col min="3330" max="3330" width="5.42578125" customWidth="1"/>
    <col min="3331" max="3331" width="6.140625" customWidth="1"/>
    <col min="3332" max="3332" width="11.5703125" customWidth="1"/>
    <col min="3333" max="3333" width="10.42578125" customWidth="1"/>
    <col min="3334" max="3334" width="10.85546875" customWidth="1"/>
    <col min="3585" max="3585" width="62.5703125" customWidth="1"/>
    <col min="3586" max="3586" width="5.42578125" customWidth="1"/>
    <col min="3587" max="3587" width="6.140625" customWidth="1"/>
    <col min="3588" max="3588" width="11.5703125" customWidth="1"/>
    <col min="3589" max="3589" width="10.42578125" customWidth="1"/>
    <col min="3590" max="3590" width="10.85546875" customWidth="1"/>
    <col min="3841" max="3841" width="62.5703125" customWidth="1"/>
    <col min="3842" max="3842" width="5.42578125" customWidth="1"/>
    <col min="3843" max="3843" width="6.140625" customWidth="1"/>
    <col min="3844" max="3844" width="11.5703125" customWidth="1"/>
    <col min="3845" max="3845" width="10.42578125" customWidth="1"/>
    <col min="3846" max="3846" width="10.85546875" customWidth="1"/>
    <col min="4097" max="4097" width="62.5703125" customWidth="1"/>
    <col min="4098" max="4098" width="5.42578125" customWidth="1"/>
    <col min="4099" max="4099" width="6.140625" customWidth="1"/>
    <col min="4100" max="4100" width="11.5703125" customWidth="1"/>
    <col min="4101" max="4101" width="10.42578125" customWidth="1"/>
    <col min="4102" max="4102" width="10.85546875" customWidth="1"/>
    <col min="4353" max="4353" width="62.5703125" customWidth="1"/>
    <col min="4354" max="4354" width="5.42578125" customWidth="1"/>
    <col min="4355" max="4355" width="6.140625" customWidth="1"/>
    <col min="4356" max="4356" width="11.5703125" customWidth="1"/>
    <col min="4357" max="4357" width="10.42578125" customWidth="1"/>
    <col min="4358" max="4358" width="10.85546875" customWidth="1"/>
    <col min="4609" max="4609" width="62.5703125" customWidth="1"/>
    <col min="4610" max="4610" width="5.42578125" customWidth="1"/>
    <col min="4611" max="4611" width="6.140625" customWidth="1"/>
    <col min="4612" max="4612" width="11.5703125" customWidth="1"/>
    <col min="4613" max="4613" width="10.42578125" customWidth="1"/>
    <col min="4614" max="4614" width="10.85546875" customWidth="1"/>
    <col min="4865" max="4865" width="62.5703125" customWidth="1"/>
    <col min="4866" max="4866" width="5.42578125" customWidth="1"/>
    <col min="4867" max="4867" width="6.140625" customWidth="1"/>
    <col min="4868" max="4868" width="11.5703125" customWidth="1"/>
    <col min="4869" max="4869" width="10.42578125" customWidth="1"/>
    <col min="4870" max="4870" width="10.85546875" customWidth="1"/>
    <col min="5121" max="5121" width="62.5703125" customWidth="1"/>
    <col min="5122" max="5122" width="5.42578125" customWidth="1"/>
    <col min="5123" max="5123" width="6.140625" customWidth="1"/>
    <col min="5124" max="5124" width="11.5703125" customWidth="1"/>
    <col min="5125" max="5125" width="10.42578125" customWidth="1"/>
    <col min="5126" max="5126" width="10.85546875" customWidth="1"/>
    <col min="5377" max="5377" width="62.5703125" customWidth="1"/>
    <col min="5378" max="5378" width="5.42578125" customWidth="1"/>
    <col min="5379" max="5379" width="6.140625" customWidth="1"/>
    <col min="5380" max="5380" width="11.5703125" customWidth="1"/>
    <col min="5381" max="5381" width="10.42578125" customWidth="1"/>
    <col min="5382" max="5382" width="10.85546875" customWidth="1"/>
    <col min="5633" max="5633" width="62.5703125" customWidth="1"/>
    <col min="5634" max="5634" width="5.42578125" customWidth="1"/>
    <col min="5635" max="5635" width="6.140625" customWidth="1"/>
    <col min="5636" max="5636" width="11.5703125" customWidth="1"/>
    <col min="5637" max="5637" width="10.42578125" customWidth="1"/>
    <col min="5638" max="5638" width="10.85546875" customWidth="1"/>
    <col min="5889" max="5889" width="62.5703125" customWidth="1"/>
    <col min="5890" max="5890" width="5.42578125" customWidth="1"/>
    <col min="5891" max="5891" width="6.140625" customWidth="1"/>
    <col min="5892" max="5892" width="11.5703125" customWidth="1"/>
    <col min="5893" max="5893" width="10.42578125" customWidth="1"/>
    <col min="5894" max="5894" width="10.85546875" customWidth="1"/>
    <col min="6145" max="6145" width="62.5703125" customWidth="1"/>
    <col min="6146" max="6146" width="5.42578125" customWidth="1"/>
    <col min="6147" max="6147" width="6.140625" customWidth="1"/>
    <col min="6148" max="6148" width="11.5703125" customWidth="1"/>
    <col min="6149" max="6149" width="10.42578125" customWidth="1"/>
    <col min="6150" max="6150" width="10.85546875" customWidth="1"/>
    <col min="6401" max="6401" width="62.5703125" customWidth="1"/>
    <col min="6402" max="6402" width="5.42578125" customWidth="1"/>
    <col min="6403" max="6403" width="6.140625" customWidth="1"/>
    <col min="6404" max="6404" width="11.5703125" customWidth="1"/>
    <col min="6405" max="6405" width="10.42578125" customWidth="1"/>
    <col min="6406" max="6406" width="10.85546875" customWidth="1"/>
    <col min="6657" max="6657" width="62.5703125" customWidth="1"/>
    <col min="6658" max="6658" width="5.42578125" customWidth="1"/>
    <col min="6659" max="6659" width="6.140625" customWidth="1"/>
    <col min="6660" max="6660" width="11.5703125" customWidth="1"/>
    <col min="6661" max="6661" width="10.42578125" customWidth="1"/>
    <col min="6662" max="6662" width="10.85546875" customWidth="1"/>
    <col min="6913" max="6913" width="62.5703125" customWidth="1"/>
    <col min="6914" max="6914" width="5.42578125" customWidth="1"/>
    <col min="6915" max="6915" width="6.140625" customWidth="1"/>
    <col min="6916" max="6916" width="11.5703125" customWidth="1"/>
    <col min="6917" max="6917" width="10.42578125" customWidth="1"/>
    <col min="6918" max="6918" width="10.85546875" customWidth="1"/>
    <col min="7169" max="7169" width="62.5703125" customWidth="1"/>
    <col min="7170" max="7170" width="5.42578125" customWidth="1"/>
    <col min="7171" max="7171" width="6.140625" customWidth="1"/>
    <col min="7172" max="7172" width="11.5703125" customWidth="1"/>
    <col min="7173" max="7173" width="10.42578125" customWidth="1"/>
    <col min="7174" max="7174" width="10.85546875" customWidth="1"/>
    <col min="7425" max="7425" width="62.5703125" customWidth="1"/>
    <col min="7426" max="7426" width="5.42578125" customWidth="1"/>
    <col min="7427" max="7427" width="6.140625" customWidth="1"/>
    <col min="7428" max="7428" width="11.5703125" customWidth="1"/>
    <col min="7429" max="7429" width="10.42578125" customWidth="1"/>
    <col min="7430" max="7430" width="10.85546875" customWidth="1"/>
    <col min="7681" max="7681" width="62.5703125" customWidth="1"/>
    <col min="7682" max="7682" width="5.42578125" customWidth="1"/>
    <col min="7683" max="7683" width="6.140625" customWidth="1"/>
    <col min="7684" max="7684" width="11.5703125" customWidth="1"/>
    <col min="7685" max="7685" width="10.42578125" customWidth="1"/>
    <col min="7686" max="7686" width="10.85546875" customWidth="1"/>
    <col min="7937" max="7937" width="62.5703125" customWidth="1"/>
    <col min="7938" max="7938" width="5.42578125" customWidth="1"/>
    <col min="7939" max="7939" width="6.140625" customWidth="1"/>
    <col min="7940" max="7940" width="11.5703125" customWidth="1"/>
    <col min="7941" max="7941" width="10.42578125" customWidth="1"/>
    <col min="7942" max="7942" width="10.85546875" customWidth="1"/>
    <col min="8193" max="8193" width="62.5703125" customWidth="1"/>
    <col min="8194" max="8194" width="5.42578125" customWidth="1"/>
    <col min="8195" max="8195" width="6.140625" customWidth="1"/>
    <col min="8196" max="8196" width="11.5703125" customWidth="1"/>
    <col min="8197" max="8197" width="10.42578125" customWidth="1"/>
    <col min="8198" max="8198" width="10.85546875" customWidth="1"/>
    <col min="8449" max="8449" width="62.5703125" customWidth="1"/>
    <col min="8450" max="8450" width="5.42578125" customWidth="1"/>
    <col min="8451" max="8451" width="6.140625" customWidth="1"/>
    <col min="8452" max="8452" width="11.5703125" customWidth="1"/>
    <col min="8453" max="8453" width="10.42578125" customWidth="1"/>
    <col min="8454" max="8454" width="10.85546875" customWidth="1"/>
    <col min="8705" max="8705" width="62.5703125" customWidth="1"/>
    <col min="8706" max="8706" width="5.42578125" customWidth="1"/>
    <col min="8707" max="8707" width="6.140625" customWidth="1"/>
    <col min="8708" max="8708" width="11.5703125" customWidth="1"/>
    <col min="8709" max="8709" width="10.42578125" customWidth="1"/>
    <col min="8710" max="8710" width="10.85546875" customWidth="1"/>
    <col min="8961" max="8961" width="62.5703125" customWidth="1"/>
    <col min="8962" max="8962" width="5.42578125" customWidth="1"/>
    <col min="8963" max="8963" width="6.140625" customWidth="1"/>
    <col min="8964" max="8964" width="11.5703125" customWidth="1"/>
    <col min="8965" max="8965" width="10.42578125" customWidth="1"/>
    <col min="8966" max="8966" width="10.85546875" customWidth="1"/>
    <col min="9217" max="9217" width="62.5703125" customWidth="1"/>
    <col min="9218" max="9218" width="5.42578125" customWidth="1"/>
    <col min="9219" max="9219" width="6.140625" customWidth="1"/>
    <col min="9220" max="9220" width="11.5703125" customWidth="1"/>
    <col min="9221" max="9221" width="10.42578125" customWidth="1"/>
    <col min="9222" max="9222" width="10.85546875" customWidth="1"/>
    <col min="9473" max="9473" width="62.5703125" customWidth="1"/>
    <col min="9474" max="9474" width="5.42578125" customWidth="1"/>
    <col min="9475" max="9475" width="6.140625" customWidth="1"/>
    <col min="9476" max="9476" width="11.5703125" customWidth="1"/>
    <col min="9477" max="9477" width="10.42578125" customWidth="1"/>
    <col min="9478" max="9478" width="10.85546875" customWidth="1"/>
    <col min="9729" max="9729" width="62.5703125" customWidth="1"/>
    <col min="9730" max="9730" width="5.42578125" customWidth="1"/>
    <col min="9731" max="9731" width="6.140625" customWidth="1"/>
    <col min="9732" max="9732" width="11.5703125" customWidth="1"/>
    <col min="9733" max="9733" width="10.42578125" customWidth="1"/>
    <col min="9734" max="9734" width="10.85546875" customWidth="1"/>
    <col min="9985" max="9985" width="62.5703125" customWidth="1"/>
    <col min="9986" max="9986" width="5.42578125" customWidth="1"/>
    <col min="9987" max="9987" width="6.140625" customWidth="1"/>
    <col min="9988" max="9988" width="11.5703125" customWidth="1"/>
    <col min="9989" max="9989" width="10.42578125" customWidth="1"/>
    <col min="9990" max="9990" width="10.85546875" customWidth="1"/>
    <col min="10241" max="10241" width="62.5703125" customWidth="1"/>
    <col min="10242" max="10242" width="5.42578125" customWidth="1"/>
    <col min="10243" max="10243" width="6.140625" customWidth="1"/>
    <col min="10244" max="10244" width="11.5703125" customWidth="1"/>
    <col min="10245" max="10245" width="10.42578125" customWidth="1"/>
    <col min="10246" max="10246" width="10.85546875" customWidth="1"/>
    <col min="10497" max="10497" width="62.5703125" customWidth="1"/>
    <col min="10498" max="10498" width="5.42578125" customWidth="1"/>
    <col min="10499" max="10499" width="6.140625" customWidth="1"/>
    <col min="10500" max="10500" width="11.5703125" customWidth="1"/>
    <col min="10501" max="10501" width="10.42578125" customWidth="1"/>
    <col min="10502" max="10502" width="10.85546875" customWidth="1"/>
    <col min="10753" max="10753" width="62.5703125" customWidth="1"/>
    <col min="10754" max="10754" width="5.42578125" customWidth="1"/>
    <col min="10755" max="10755" width="6.140625" customWidth="1"/>
    <col min="10756" max="10756" width="11.5703125" customWidth="1"/>
    <col min="10757" max="10757" width="10.42578125" customWidth="1"/>
    <col min="10758" max="10758" width="10.85546875" customWidth="1"/>
    <col min="11009" max="11009" width="62.5703125" customWidth="1"/>
    <col min="11010" max="11010" width="5.42578125" customWidth="1"/>
    <col min="11011" max="11011" width="6.140625" customWidth="1"/>
    <col min="11012" max="11012" width="11.5703125" customWidth="1"/>
    <col min="11013" max="11013" width="10.42578125" customWidth="1"/>
    <col min="11014" max="11014" width="10.85546875" customWidth="1"/>
    <col min="11265" max="11265" width="62.5703125" customWidth="1"/>
    <col min="11266" max="11266" width="5.42578125" customWidth="1"/>
    <col min="11267" max="11267" width="6.140625" customWidth="1"/>
    <col min="11268" max="11268" width="11.5703125" customWidth="1"/>
    <col min="11269" max="11269" width="10.42578125" customWidth="1"/>
    <col min="11270" max="11270" width="10.85546875" customWidth="1"/>
    <col min="11521" max="11521" width="62.5703125" customWidth="1"/>
    <col min="11522" max="11522" width="5.42578125" customWidth="1"/>
    <col min="11523" max="11523" width="6.140625" customWidth="1"/>
    <col min="11524" max="11524" width="11.5703125" customWidth="1"/>
    <col min="11525" max="11525" width="10.42578125" customWidth="1"/>
    <col min="11526" max="11526" width="10.85546875" customWidth="1"/>
    <col min="11777" max="11777" width="62.5703125" customWidth="1"/>
    <col min="11778" max="11778" width="5.42578125" customWidth="1"/>
    <col min="11779" max="11779" width="6.140625" customWidth="1"/>
    <col min="11780" max="11780" width="11.5703125" customWidth="1"/>
    <col min="11781" max="11781" width="10.42578125" customWidth="1"/>
    <col min="11782" max="11782" width="10.85546875" customWidth="1"/>
    <col min="12033" max="12033" width="62.5703125" customWidth="1"/>
    <col min="12034" max="12034" width="5.42578125" customWidth="1"/>
    <col min="12035" max="12035" width="6.140625" customWidth="1"/>
    <col min="12036" max="12036" width="11.5703125" customWidth="1"/>
    <col min="12037" max="12037" width="10.42578125" customWidth="1"/>
    <col min="12038" max="12038" width="10.85546875" customWidth="1"/>
    <col min="12289" max="12289" width="62.5703125" customWidth="1"/>
    <col min="12290" max="12290" width="5.42578125" customWidth="1"/>
    <col min="12291" max="12291" width="6.140625" customWidth="1"/>
    <col min="12292" max="12292" width="11.5703125" customWidth="1"/>
    <col min="12293" max="12293" width="10.42578125" customWidth="1"/>
    <col min="12294" max="12294" width="10.85546875" customWidth="1"/>
    <col min="12545" max="12545" width="62.5703125" customWidth="1"/>
    <col min="12546" max="12546" width="5.42578125" customWidth="1"/>
    <col min="12547" max="12547" width="6.140625" customWidth="1"/>
    <col min="12548" max="12548" width="11.5703125" customWidth="1"/>
    <col min="12549" max="12549" width="10.42578125" customWidth="1"/>
    <col min="12550" max="12550" width="10.85546875" customWidth="1"/>
    <col min="12801" max="12801" width="62.5703125" customWidth="1"/>
    <col min="12802" max="12802" width="5.42578125" customWidth="1"/>
    <col min="12803" max="12803" width="6.140625" customWidth="1"/>
    <col min="12804" max="12804" width="11.5703125" customWidth="1"/>
    <col min="12805" max="12805" width="10.42578125" customWidth="1"/>
    <col min="12806" max="12806" width="10.85546875" customWidth="1"/>
    <col min="13057" max="13057" width="62.5703125" customWidth="1"/>
    <col min="13058" max="13058" width="5.42578125" customWidth="1"/>
    <col min="13059" max="13059" width="6.140625" customWidth="1"/>
    <col min="13060" max="13060" width="11.5703125" customWidth="1"/>
    <col min="13061" max="13061" width="10.42578125" customWidth="1"/>
    <col min="13062" max="13062" width="10.85546875" customWidth="1"/>
    <col min="13313" max="13313" width="62.5703125" customWidth="1"/>
    <col min="13314" max="13314" width="5.42578125" customWidth="1"/>
    <col min="13315" max="13315" width="6.140625" customWidth="1"/>
    <col min="13316" max="13316" width="11.5703125" customWidth="1"/>
    <col min="13317" max="13317" width="10.42578125" customWidth="1"/>
    <col min="13318" max="13318" width="10.85546875" customWidth="1"/>
    <col min="13569" max="13569" width="62.5703125" customWidth="1"/>
    <col min="13570" max="13570" width="5.42578125" customWidth="1"/>
    <col min="13571" max="13571" width="6.140625" customWidth="1"/>
    <col min="13572" max="13572" width="11.5703125" customWidth="1"/>
    <col min="13573" max="13573" width="10.42578125" customWidth="1"/>
    <col min="13574" max="13574" width="10.85546875" customWidth="1"/>
    <col min="13825" max="13825" width="62.5703125" customWidth="1"/>
    <col min="13826" max="13826" width="5.42578125" customWidth="1"/>
    <col min="13827" max="13827" width="6.140625" customWidth="1"/>
    <col min="13828" max="13828" width="11.5703125" customWidth="1"/>
    <col min="13829" max="13829" width="10.42578125" customWidth="1"/>
    <col min="13830" max="13830" width="10.85546875" customWidth="1"/>
    <col min="14081" max="14081" width="62.5703125" customWidth="1"/>
    <col min="14082" max="14082" width="5.42578125" customWidth="1"/>
    <col min="14083" max="14083" width="6.140625" customWidth="1"/>
    <col min="14084" max="14084" width="11.5703125" customWidth="1"/>
    <col min="14085" max="14085" width="10.42578125" customWidth="1"/>
    <col min="14086" max="14086" width="10.85546875" customWidth="1"/>
    <col min="14337" max="14337" width="62.5703125" customWidth="1"/>
    <col min="14338" max="14338" width="5.42578125" customWidth="1"/>
    <col min="14339" max="14339" width="6.140625" customWidth="1"/>
    <col min="14340" max="14340" width="11.5703125" customWidth="1"/>
    <col min="14341" max="14341" width="10.42578125" customWidth="1"/>
    <col min="14342" max="14342" width="10.85546875" customWidth="1"/>
    <col min="14593" max="14593" width="62.5703125" customWidth="1"/>
    <col min="14594" max="14594" width="5.42578125" customWidth="1"/>
    <col min="14595" max="14595" width="6.140625" customWidth="1"/>
    <col min="14596" max="14596" width="11.5703125" customWidth="1"/>
    <col min="14597" max="14597" width="10.42578125" customWidth="1"/>
    <col min="14598" max="14598" width="10.85546875" customWidth="1"/>
    <col min="14849" max="14849" width="62.5703125" customWidth="1"/>
    <col min="14850" max="14850" width="5.42578125" customWidth="1"/>
    <col min="14851" max="14851" width="6.140625" customWidth="1"/>
    <col min="14852" max="14852" width="11.5703125" customWidth="1"/>
    <col min="14853" max="14853" width="10.42578125" customWidth="1"/>
    <col min="14854" max="14854" width="10.85546875" customWidth="1"/>
    <col min="15105" max="15105" width="62.5703125" customWidth="1"/>
    <col min="15106" max="15106" width="5.42578125" customWidth="1"/>
    <col min="15107" max="15107" width="6.140625" customWidth="1"/>
    <col min="15108" max="15108" width="11.5703125" customWidth="1"/>
    <col min="15109" max="15109" width="10.42578125" customWidth="1"/>
    <col min="15110" max="15110" width="10.85546875" customWidth="1"/>
    <col min="15361" max="15361" width="62.5703125" customWidth="1"/>
    <col min="15362" max="15362" width="5.42578125" customWidth="1"/>
    <col min="15363" max="15363" width="6.140625" customWidth="1"/>
    <col min="15364" max="15364" width="11.5703125" customWidth="1"/>
    <col min="15365" max="15365" width="10.42578125" customWidth="1"/>
    <col min="15366" max="15366" width="10.85546875" customWidth="1"/>
    <col min="15617" max="15617" width="62.5703125" customWidth="1"/>
    <col min="15618" max="15618" width="5.42578125" customWidth="1"/>
    <col min="15619" max="15619" width="6.140625" customWidth="1"/>
    <col min="15620" max="15620" width="11.5703125" customWidth="1"/>
    <col min="15621" max="15621" width="10.42578125" customWidth="1"/>
    <col min="15622" max="15622" width="10.85546875" customWidth="1"/>
    <col min="15873" max="15873" width="62.5703125" customWidth="1"/>
    <col min="15874" max="15874" width="5.42578125" customWidth="1"/>
    <col min="15875" max="15875" width="6.140625" customWidth="1"/>
    <col min="15876" max="15876" width="11.5703125" customWidth="1"/>
    <col min="15877" max="15877" width="10.42578125" customWidth="1"/>
    <col min="15878" max="15878" width="10.85546875" customWidth="1"/>
    <col min="16129" max="16129" width="62.5703125" customWidth="1"/>
    <col min="16130" max="16130" width="5.42578125" customWidth="1"/>
    <col min="16131" max="16131" width="6.140625" customWidth="1"/>
    <col min="16132" max="16132" width="11.5703125" customWidth="1"/>
    <col min="16133" max="16133" width="10.42578125" customWidth="1"/>
    <col min="16134" max="16134" width="10.85546875" customWidth="1"/>
  </cols>
  <sheetData>
    <row r="1" spans="1:6" ht="14.1" customHeight="1">
      <c r="A1" s="1"/>
      <c r="B1" s="445" t="s">
        <v>660</v>
      </c>
      <c r="C1" s="445"/>
      <c r="D1" s="445"/>
      <c r="E1" s="445"/>
      <c r="F1" s="445"/>
    </row>
    <row r="2" spans="1:6" ht="14.1" customHeight="1">
      <c r="A2" s="1"/>
      <c r="B2" s="445" t="s">
        <v>661</v>
      </c>
      <c r="C2" s="445"/>
      <c r="D2" s="445"/>
      <c r="E2" s="445"/>
      <c r="F2" s="445"/>
    </row>
    <row r="3" spans="1:6" ht="14.1" customHeight="1">
      <c r="A3" s="1"/>
      <c r="B3" s="446" t="s">
        <v>566</v>
      </c>
      <c r="C3" s="446"/>
      <c r="D3" s="446"/>
      <c r="E3" s="446"/>
      <c r="F3" s="446"/>
    </row>
    <row r="4" spans="1:6" ht="14.1" customHeight="1">
      <c r="A4" s="1"/>
      <c r="B4" s="445" t="s">
        <v>659</v>
      </c>
      <c r="C4" s="445"/>
      <c r="D4" s="445"/>
      <c r="E4" s="445"/>
      <c r="F4" s="445"/>
    </row>
    <row r="5" spans="1:6" ht="12" customHeight="1">
      <c r="A5" s="1"/>
      <c r="B5" s="3"/>
      <c r="C5" s="4"/>
      <c r="D5" s="321"/>
      <c r="E5" s="2"/>
    </row>
    <row r="6" spans="1:6" ht="16.5" customHeight="1">
      <c r="A6" s="447" t="s">
        <v>0</v>
      </c>
      <c r="B6" s="447"/>
      <c r="C6" s="447"/>
      <c r="D6" s="447"/>
      <c r="E6" s="447"/>
      <c r="F6" s="447"/>
    </row>
    <row r="7" spans="1:6" ht="16.5" customHeight="1">
      <c r="A7" s="447" t="s">
        <v>1</v>
      </c>
      <c r="B7" s="447"/>
      <c r="C7" s="447"/>
      <c r="D7" s="447"/>
      <c r="E7" s="447"/>
      <c r="F7" s="447"/>
    </row>
    <row r="8" spans="1:6" ht="13.7" customHeight="1">
      <c r="A8" s="447" t="s">
        <v>567</v>
      </c>
      <c r="B8" s="447"/>
      <c r="C8" s="447"/>
      <c r="D8" s="447"/>
      <c r="E8" s="447"/>
      <c r="F8" s="447"/>
    </row>
    <row r="9" spans="1:6" ht="16.5" thickBot="1">
      <c r="A9" s="6" t="s">
        <v>2</v>
      </c>
      <c r="B9" s="7"/>
      <c r="C9" s="7"/>
      <c r="D9" s="7"/>
      <c r="E9" s="5"/>
    </row>
    <row r="10" spans="1:6" ht="42" customHeight="1">
      <c r="A10" s="8" t="s">
        <v>3</v>
      </c>
      <c r="B10" s="9" t="s">
        <v>4</v>
      </c>
      <c r="C10" s="9" t="s">
        <v>5</v>
      </c>
      <c r="D10" s="349" t="s">
        <v>519</v>
      </c>
      <c r="E10" s="349" t="s">
        <v>520</v>
      </c>
      <c r="F10" s="350" t="s">
        <v>521</v>
      </c>
    </row>
    <row r="11" spans="1:6" ht="15.75" thickBot="1">
      <c r="A11" s="10" t="s">
        <v>6</v>
      </c>
      <c r="B11" s="11" t="s">
        <v>7</v>
      </c>
      <c r="C11" s="11" t="s">
        <v>8</v>
      </c>
      <c r="D11" s="351">
        <v>4</v>
      </c>
      <c r="E11" s="352"/>
      <c r="F11" s="353"/>
    </row>
    <row r="12" spans="1:6">
      <c r="A12" s="12" t="s">
        <v>9</v>
      </c>
      <c r="B12" s="13" t="s">
        <v>10</v>
      </c>
      <c r="C12" s="14"/>
      <c r="D12" s="354">
        <f>SUM(D13:D20)</f>
        <v>32843428.786440745</v>
      </c>
      <c r="E12" s="354">
        <f>SUM(E13:E20)</f>
        <v>32843428.786440745</v>
      </c>
      <c r="F12" s="355">
        <f>SUM(F13:F20)</f>
        <v>32843428.786440745</v>
      </c>
    </row>
    <row r="13" spans="1:6" ht="25.5">
      <c r="A13" s="15" t="s">
        <v>11</v>
      </c>
      <c r="B13" s="16" t="s">
        <v>10</v>
      </c>
      <c r="C13" s="17" t="s">
        <v>12</v>
      </c>
      <c r="D13" s="356">
        <f>'[1]ВСРБМР 8'!G11</f>
        <v>1795634.352</v>
      </c>
      <c r="E13" s="357">
        <f>D13</f>
        <v>1795634.352</v>
      </c>
      <c r="F13" s="358">
        <f>D13</f>
        <v>1795634.352</v>
      </c>
    </row>
    <row r="14" spans="1:6" s="18" customFormat="1" ht="38.25">
      <c r="A14" s="15" t="s">
        <v>13</v>
      </c>
      <c r="B14" s="16" t="s">
        <v>10</v>
      </c>
      <c r="C14" s="17" t="s">
        <v>14</v>
      </c>
      <c r="D14" s="356">
        <f>'[1]ВСРБМР 8'!G15</f>
        <v>1821855.4240000001</v>
      </c>
      <c r="E14" s="356">
        <f>'[1]ВСРБМР 8'!H15</f>
        <v>1821855.4240000001</v>
      </c>
      <c r="F14" s="359">
        <f>'[1]ВСРБМР 8'!I15</f>
        <v>1821855.4240000001</v>
      </c>
    </row>
    <row r="15" spans="1:6" ht="38.25">
      <c r="A15" s="15" t="s">
        <v>15</v>
      </c>
      <c r="B15" s="16" t="s">
        <v>10</v>
      </c>
      <c r="C15" s="17" t="s">
        <v>16</v>
      </c>
      <c r="D15" s="356">
        <f>'[1]ВСРБМР 8'!G19</f>
        <v>19729492.322000001</v>
      </c>
      <c r="E15" s="356">
        <f>'[1]ВСРБМР 8'!H19</f>
        <v>19729492.322000001</v>
      </c>
      <c r="F15" s="359">
        <f>'[1]ВСРБМР 8'!I19</f>
        <v>19729492.322000001</v>
      </c>
    </row>
    <row r="16" spans="1:6" ht="25.5">
      <c r="A16" s="19" t="s">
        <v>17</v>
      </c>
      <c r="B16" s="20" t="s">
        <v>10</v>
      </c>
      <c r="C16" s="21" t="s">
        <v>18</v>
      </c>
      <c r="D16" s="354">
        <f>'[1]ВСРБМР 8'!G33</f>
        <v>0</v>
      </c>
      <c r="E16" s="354">
        <f>'[1]ВСРБМР 8'!H33</f>
        <v>0</v>
      </c>
      <c r="F16" s="355">
        <f>'[1]ВСРБМР 8'!I33</f>
        <v>0</v>
      </c>
    </row>
    <row r="17" spans="1:7" ht="25.5">
      <c r="A17" s="15" t="s">
        <v>19</v>
      </c>
      <c r="B17" s="16" t="s">
        <v>10</v>
      </c>
      <c r="C17" s="17" t="s">
        <v>20</v>
      </c>
      <c r="D17" s="356">
        <f>'[1]ВСРБМР 8'!G35</f>
        <v>6716825.6479999991</v>
      </c>
      <c r="E17" s="356">
        <f>'[1]ВСРБМР 8'!H35</f>
        <v>6716825.6479999991</v>
      </c>
      <c r="F17" s="359">
        <f>'[1]ВСРБМР 8'!I35</f>
        <v>6716825.6479999991</v>
      </c>
    </row>
    <row r="18" spans="1:7" ht="18.75">
      <c r="A18" s="15" t="s">
        <v>21</v>
      </c>
      <c r="B18" s="16" t="s">
        <v>10</v>
      </c>
      <c r="C18" s="17" t="s">
        <v>22</v>
      </c>
      <c r="D18" s="356"/>
      <c r="E18" s="357"/>
      <c r="F18" s="360"/>
    </row>
    <row r="19" spans="1:7">
      <c r="A19" s="15" t="s">
        <v>23</v>
      </c>
      <c r="B19" s="16" t="s">
        <v>10</v>
      </c>
      <c r="C19" s="17" t="s">
        <v>24</v>
      </c>
      <c r="D19" s="356">
        <f>'[1]ВСРБМР 8'!G44</f>
        <v>1100447.960440747</v>
      </c>
      <c r="E19" s="356">
        <f>'[1]ВСРБМР 8'!H44</f>
        <v>1100447.960440747</v>
      </c>
      <c r="F19" s="359">
        <f>'[1]ВСРБМР 8'!I44</f>
        <v>1100447.960440747</v>
      </c>
    </row>
    <row r="20" spans="1:7">
      <c r="A20" s="15" t="s">
        <v>25</v>
      </c>
      <c r="B20" s="16" t="s">
        <v>10</v>
      </c>
      <c r="C20" s="17" t="s">
        <v>26</v>
      </c>
      <c r="D20" s="356">
        <f>'[1]ВСРБМР 8'!G47</f>
        <v>1679173.0799999998</v>
      </c>
      <c r="E20" s="356">
        <f>'[1]ВСРБМР 8'!H47</f>
        <v>1679173.0799999998</v>
      </c>
      <c r="F20" s="359">
        <f>'[1]ВСРБМР 8'!I47</f>
        <v>1679173.0799999998</v>
      </c>
    </row>
    <row r="21" spans="1:7" ht="18.75">
      <c r="A21" s="12" t="s">
        <v>27</v>
      </c>
      <c r="B21" s="13" t="s">
        <v>12</v>
      </c>
      <c r="C21" s="14"/>
      <c r="D21" s="354"/>
      <c r="E21" s="357"/>
      <c r="F21" s="360"/>
      <c r="G21" t="s">
        <v>2</v>
      </c>
    </row>
    <row r="22" spans="1:7" ht="18.75">
      <c r="A22" s="15" t="s">
        <v>28</v>
      </c>
      <c r="B22" s="16" t="s">
        <v>12</v>
      </c>
      <c r="C22" s="17" t="s">
        <v>16</v>
      </c>
      <c r="D22" s="356"/>
      <c r="E22" s="357"/>
      <c r="F22" s="360"/>
    </row>
    <row r="23" spans="1:7" ht="25.5">
      <c r="A23" s="12" t="s">
        <v>29</v>
      </c>
      <c r="B23" s="13" t="s">
        <v>14</v>
      </c>
      <c r="C23" s="14"/>
      <c r="D23" s="354">
        <f>SUM(D24:D27)</f>
        <v>3105625.0160000003</v>
      </c>
      <c r="E23" s="354">
        <f>SUM(E24:E27)</f>
        <v>3105625.0160000003</v>
      </c>
      <c r="F23" s="355">
        <f>SUM(F24:F27)</f>
        <v>3105625.0160000003</v>
      </c>
    </row>
    <row r="24" spans="1:7" ht="18.75">
      <c r="A24" s="15" t="s">
        <v>30</v>
      </c>
      <c r="B24" s="16" t="s">
        <v>14</v>
      </c>
      <c r="C24" s="17" t="s">
        <v>12</v>
      </c>
      <c r="D24" s="356"/>
      <c r="E24" s="357"/>
      <c r="F24" s="360"/>
    </row>
    <row r="25" spans="1:7">
      <c r="A25" s="15" t="s">
        <v>31</v>
      </c>
      <c r="B25" s="16" t="s">
        <v>14</v>
      </c>
      <c r="C25" s="17" t="s">
        <v>16</v>
      </c>
      <c r="D25" s="356">
        <f>'[1]ВСРБМР 8'!G54</f>
        <v>1329755.1200000001</v>
      </c>
      <c r="E25" s="356">
        <f>'[1]ВСРБМР 8'!H54</f>
        <v>1329755.1200000001</v>
      </c>
      <c r="F25" s="359">
        <f>'[1]ВСРБМР 8'!I54</f>
        <v>1329755.1200000001</v>
      </c>
    </row>
    <row r="26" spans="1:7" ht="25.5">
      <c r="A26" s="15" t="s">
        <v>32</v>
      </c>
      <c r="B26" s="16" t="s">
        <v>14</v>
      </c>
      <c r="C26" s="17" t="s">
        <v>33</v>
      </c>
      <c r="D26" s="356">
        <f>'[1]ВСРБМР 8'!G57</f>
        <v>1775869.8960000002</v>
      </c>
      <c r="E26" s="356">
        <f>'[1]ВСРБМР 8'!H57</f>
        <v>1775869.8960000002</v>
      </c>
      <c r="F26" s="359">
        <f>'[1]ВСРБМР 8'!I57</f>
        <v>1775869.8960000002</v>
      </c>
    </row>
    <row r="27" spans="1:7" ht="25.5">
      <c r="A27" s="15" t="s">
        <v>34</v>
      </c>
      <c r="B27" s="16" t="s">
        <v>14</v>
      </c>
      <c r="C27" s="17" t="s">
        <v>35</v>
      </c>
      <c r="D27" s="356"/>
      <c r="E27" s="357"/>
      <c r="F27" s="360"/>
    </row>
    <row r="28" spans="1:7">
      <c r="A28" s="12" t="s">
        <v>36</v>
      </c>
      <c r="B28" s="13" t="s">
        <v>16</v>
      </c>
      <c r="C28" s="14"/>
      <c r="D28" s="354">
        <f>SUM(D29:D33)</f>
        <v>18414265.504000001</v>
      </c>
      <c r="E28" s="354">
        <f>SUM(E29:E33)</f>
        <v>4863265.5040000007</v>
      </c>
      <c r="F28" s="355">
        <f>SUM(F29:F33)</f>
        <v>4863265.5040000007</v>
      </c>
    </row>
    <row r="29" spans="1:7">
      <c r="A29" s="15" t="s">
        <v>37</v>
      </c>
      <c r="B29" s="16" t="s">
        <v>16</v>
      </c>
      <c r="C29" s="17" t="s">
        <v>10</v>
      </c>
      <c r="D29" s="356">
        <f>'[1]ВСРБМР 8'!G64</f>
        <v>884000</v>
      </c>
      <c r="E29" s="356">
        <f>'[1]ВСРБМР 8'!H64</f>
        <v>884000</v>
      </c>
      <c r="F29" s="359">
        <f>'[1]ВСРБМР 8'!I64</f>
        <v>884000</v>
      </c>
    </row>
    <row r="30" spans="1:7">
      <c r="A30" s="15" t="s">
        <v>38</v>
      </c>
      <c r="B30" s="16" t="s">
        <v>16</v>
      </c>
      <c r="C30" s="17" t="s">
        <v>18</v>
      </c>
      <c r="D30" s="356">
        <f>'[1]ВСРБМР 8'!G66</f>
        <v>3979265.5040000002</v>
      </c>
      <c r="E30" s="356">
        <f>'[1]ВСРБМР 8'!H66</f>
        <v>3979265.5040000002</v>
      </c>
      <c r="F30" s="359">
        <f>'[1]ВСРБМР 8'!I66</f>
        <v>3979265.5040000002</v>
      </c>
    </row>
    <row r="31" spans="1:7" ht="18.75">
      <c r="A31" s="15" t="s">
        <v>39</v>
      </c>
      <c r="B31" s="16" t="s">
        <v>16</v>
      </c>
      <c r="C31" s="17" t="s">
        <v>40</v>
      </c>
      <c r="D31" s="356"/>
      <c r="E31" s="357"/>
      <c r="F31" s="360"/>
    </row>
    <row r="32" spans="1:7">
      <c r="A32" s="15" t="s">
        <v>41</v>
      </c>
      <c r="B32" s="16" t="s">
        <v>16</v>
      </c>
      <c r="C32" s="17" t="s">
        <v>33</v>
      </c>
      <c r="D32" s="356">
        <f>'[1]ВСРБМР 8'!G71</f>
        <v>13551000</v>
      </c>
      <c r="E32" s="356">
        <f>'[1]ВСРБМР 8'!H71</f>
        <v>0</v>
      </c>
      <c r="F32" s="359">
        <f>'[1]ВСРБМР 8'!I71</f>
        <v>0</v>
      </c>
    </row>
    <row r="33" spans="1:6" ht="18.75">
      <c r="A33" s="15" t="s">
        <v>42</v>
      </c>
      <c r="B33" s="16" t="s">
        <v>16</v>
      </c>
      <c r="C33" s="17" t="s">
        <v>43</v>
      </c>
      <c r="D33" s="356"/>
      <c r="E33" s="357"/>
      <c r="F33" s="360"/>
    </row>
    <row r="34" spans="1:6">
      <c r="A34" s="12" t="s">
        <v>44</v>
      </c>
      <c r="B34" s="13" t="s">
        <v>18</v>
      </c>
      <c r="C34" s="14"/>
      <c r="D34" s="354">
        <f>SUM(D35:D38)</f>
        <v>12803900</v>
      </c>
      <c r="E34" s="354">
        <f>SUM(E35:E38)</f>
        <v>12803900</v>
      </c>
      <c r="F34" s="355">
        <f>SUM(F35:F38)</f>
        <v>12803900</v>
      </c>
    </row>
    <row r="35" spans="1:6" ht="18.75">
      <c r="A35" s="15" t="s">
        <v>45</v>
      </c>
      <c r="B35" s="16" t="s">
        <v>18</v>
      </c>
      <c r="C35" s="17" t="s">
        <v>10</v>
      </c>
      <c r="D35" s="356"/>
      <c r="E35" s="357"/>
      <c r="F35" s="360"/>
    </row>
    <row r="36" spans="1:6" ht="18.75">
      <c r="A36" s="15" t="s">
        <v>46</v>
      </c>
      <c r="B36" s="16" t="s">
        <v>18</v>
      </c>
      <c r="C36" s="17" t="s">
        <v>12</v>
      </c>
      <c r="D36" s="356">
        <v>0</v>
      </c>
      <c r="E36" s="357"/>
      <c r="F36" s="360"/>
    </row>
    <row r="37" spans="1:6">
      <c r="A37" s="15" t="s">
        <v>47</v>
      </c>
      <c r="B37" s="16" t="s">
        <v>18</v>
      </c>
      <c r="C37" s="17" t="s">
        <v>14</v>
      </c>
      <c r="D37" s="356">
        <f>'[1]ВСРБМР 8'!G76</f>
        <v>12803900</v>
      </c>
      <c r="E37" s="356">
        <f>'[1]ВСРБМР 8'!H76</f>
        <v>12803900</v>
      </c>
      <c r="F37" s="359">
        <f>'[1]ВСРБМР 8'!I76</f>
        <v>12803900</v>
      </c>
    </row>
    <row r="38" spans="1:6" ht="18.75">
      <c r="A38" s="15" t="s">
        <v>48</v>
      </c>
      <c r="B38" s="16" t="s">
        <v>18</v>
      </c>
      <c r="C38" s="17" t="s">
        <v>18</v>
      </c>
      <c r="D38" s="356">
        <v>0</v>
      </c>
      <c r="E38" s="357"/>
      <c r="F38" s="360"/>
    </row>
    <row r="39" spans="1:6">
      <c r="A39" s="12" t="s">
        <v>49</v>
      </c>
      <c r="B39" s="13" t="s">
        <v>22</v>
      </c>
      <c r="C39" s="14"/>
      <c r="D39" s="354">
        <f>SUM(D40:D43)</f>
        <v>603624982.85863817</v>
      </c>
      <c r="E39" s="354">
        <f>SUM(E40:E43)</f>
        <v>593306884.19623816</v>
      </c>
      <c r="F39" s="355">
        <f>SUM(F40:F43)</f>
        <v>587097884.19623816</v>
      </c>
    </row>
    <row r="40" spans="1:6">
      <c r="A40" s="15" t="s">
        <v>50</v>
      </c>
      <c r="B40" s="16" t="s">
        <v>22</v>
      </c>
      <c r="C40" s="17" t="s">
        <v>10</v>
      </c>
      <c r="D40" s="356">
        <f>'[1]ВСРБМР 8'!G83</f>
        <v>123668479.92544001</v>
      </c>
      <c r="E40" s="356">
        <f>'[1]ВСРБМР 8'!H83</f>
        <v>123668479.92544001</v>
      </c>
      <c r="F40" s="359">
        <f>'[1]ВСРБМР 8'!I83</f>
        <v>123668479.92544001</v>
      </c>
    </row>
    <row r="41" spans="1:6">
      <c r="A41" s="15" t="s">
        <v>51</v>
      </c>
      <c r="B41" s="16" t="s">
        <v>22</v>
      </c>
      <c r="C41" s="17" t="s">
        <v>12</v>
      </c>
      <c r="D41" s="356">
        <f>'[1]ВСРБМР 8'!G91</f>
        <v>465362501.25919813</v>
      </c>
      <c r="E41" s="356">
        <f>'[1]ВСРБМР 8'!H91</f>
        <v>455044402.59679812</v>
      </c>
      <c r="F41" s="359">
        <f>'[1]ВСРБМР 8'!I91</f>
        <v>448835402.59679812</v>
      </c>
    </row>
    <row r="42" spans="1:6">
      <c r="A42" s="15" t="s">
        <v>52</v>
      </c>
      <c r="B42" s="16" t="s">
        <v>22</v>
      </c>
      <c r="C42" s="17" t="s">
        <v>22</v>
      </c>
      <c r="D42" s="356">
        <f>'[1]ВСРБМР 8'!G104</f>
        <v>150000</v>
      </c>
      <c r="E42" s="356">
        <f>'[1]ВСРБМР 8'!H104</f>
        <v>150000</v>
      </c>
      <c r="F42" s="359">
        <f>'[1]ВСРБМР 8'!I104</f>
        <v>150000</v>
      </c>
    </row>
    <row r="43" spans="1:6">
      <c r="A43" s="15" t="s">
        <v>53</v>
      </c>
      <c r="B43" s="16" t="s">
        <v>22</v>
      </c>
      <c r="C43" s="17" t="s">
        <v>33</v>
      </c>
      <c r="D43" s="356">
        <f>'[1]ВСРБМР 8'!G107</f>
        <v>14444001.673999999</v>
      </c>
      <c r="E43" s="356">
        <f>'[1]ВСРБМР 8'!H107</f>
        <v>14444001.673999999</v>
      </c>
      <c r="F43" s="359">
        <f>'[1]ВСРБМР 8'!I107</f>
        <v>14444001.673999999</v>
      </c>
    </row>
    <row r="44" spans="1:6">
      <c r="A44" s="12" t="s">
        <v>54</v>
      </c>
      <c r="B44" s="13" t="s">
        <v>40</v>
      </c>
      <c r="C44" s="14"/>
      <c r="D44" s="354">
        <f>SUM(D45:D46)</f>
        <v>19046517.242799997</v>
      </c>
      <c r="E44" s="354">
        <f>SUM(E45:E46)</f>
        <v>19046517.242799997</v>
      </c>
      <c r="F44" s="355">
        <f>SUM(F45:F46)</f>
        <v>19046517.242799997</v>
      </c>
    </row>
    <row r="45" spans="1:6">
      <c r="A45" s="15" t="s">
        <v>55</v>
      </c>
      <c r="B45" s="16" t="s">
        <v>40</v>
      </c>
      <c r="C45" s="17" t="s">
        <v>10</v>
      </c>
      <c r="D45" s="356">
        <f>'[1]ВСРБМР 8'!G125</f>
        <v>19046517.242799997</v>
      </c>
      <c r="E45" s="356">
        <f>'[1]ВСРБМР 8'!H125</f>
        <v>19046517.242799997</v>
      </c>
      <c r="F45" s="359">
        <f>'[1]ВСРБМР 8'!I125</f>
        <v>19046517.242799997</v>
      </c>
    </row>
    <row r="46" spans="1:6" ht="18.75">
      <c r="A46" s="15" t="s">
        <v>56</v>
      </c>
      <c r="B46" s="16" t="s">
        <v>40</v>
      </c>
      <c r="C46" s="17" t="s">
        <v>16</v>
      </c>
      <c r="D46" s="356"/>
      <c r="E46" s="357"/>
      <c r="F46" s="360"/>
    </row>
    <row r="47" spans="1:6">
      <c r="A47" s="12" t="s">
        <v>57</v>
      </c>
      <c r="B47" s="13" t="s">
        <v>58</v>
      </c>
      <c r="C47" s="14"/>
      <c r="D47" s="354">
        <f>SUM(D48:D52)</f>
        <v>8291801</v>
      </c>
      <c r="E47" s="354">
        <f>SUM(E48:E52)</f>
        <v>6273903</v>
      </c>
      <c r="F47" s="355">
        <f>SUM(F48:F52)</f>
        <v>6273903</v>
      </c>
    </row>
    <row r="48" spans="1:6">
      <c r="A48" s="15" t="s">
        <v>59</v>
      </c>
      <c r="B48" s="16" t="s">
        <v>58</v>
      </c>
      <c r="C48" s="17" t="s">
        <v>10</v>
      </c>
      <c r="D48" s="356">
        <f>'[1]ВСРБМР 8'!G136</f>
        <v>525684</v>
      </c>
      <c r="E48" s="356">
        <f>'[1]ВСРБМР 8'!H136</f>
        <v>525684</v>
      </c>
      <c r="F48" s="359">
        <f>'[1]ВСРБМР 8'!I136</f>
        <v>525684</v>
      </c>
    </row>
    <row r="49" spans="1:6" ht="18.75">
      <c r="A49" s="15" t="s">
        <v>60</v>
      </c>
      <c r="B49" s="16" t="s">
        <v>58</v>
      </c>
      <c r="C49" s="17" t="s">
        <v>12</v>
      </c>
      <c r="D49" s="356"/>
      <c r="E49" s="357"/>
      <c r="F49" s="360"/>
    </row>
    <row r="50" spans="1:6">
      <c r="A50" s="15" t="s">
        <v>61</v>
      </c>
      <c r="B50" s="16" t="s">
        <v>58</v>
      </c>
      <c r="C50" s="17" t="s">
        <v>14</v>
      </c>
      <c r="D50" s="356">
        <f>'[1]ВСРБМР 8'!G139</f>
        <v>1594440</v>
      </c>
      <c r="E50" s="356">
        <f>'[1]ВСРБМР 8'!H139</f>
        <v>126000</v>
      </c>
      <c r="F50" s="359">
        <f>'[1]ВСРБМР 8'!I139</f>
        <v>126000</v>
      </c>
    </row>
    <row r="51" spans="1:6">
      <c r="A51" s="15" t="s">
        <v>62</v>
      </c>
      <c r="B51" s="16" t="s">
        <v>58</v>
      </c>
      <c r="C51" s="17" t="s">
        <v>16</v>
      </c>
      <c r="D51" s="356">
        <f>'[1]ВСРБМР 8'!G143</f>
        <v>6171677</v>
      </c>
      <c r="E51" s="356">
        <f>'[1]ВСРБМР 8'!H143</f>
        <v>5622219</v>
      </c>
      <c r="F51" s="359">
        <f>'[1]ВСРБМР 8'!I143</f>
        <v>5622219</v>
      </c>
    </row>
    <row r="52" spans="1:6" ht="18.75">
      <c r="A52" s="15" t="s">
        <v>63</v>
      </c>
      <c r="B52" s="16" t="s">
        <v>58</v>
      </c>
      <c r="C52" s="17" t="s">
        <v>20</v>
      </c>
      <c r="D52" s="356"/>
      <c r="E52" s="357"/>
      <c r="F52" s="360"/>
    </row>
    <row r="53" spans="1:6">
      <c r="A53" s="12" t="s">
        <v>64</v>
      </c>
      <c r="B53" s="13" t="s">
        <v>24</v>
      </c>
      <c r="C53" s="14"/>
      <c r="D53" s="354">
        <f>SUM(D54:D56)</f>
        <v>7937219.6420000009</v>
      </c>
      <c r="E53" s="354">
        <f>SUM(E54:E56)</f>
        <v>7937219.6420000009</v>
      </c>
      <c r="F53" s="355">
        <f>SUM(F54:F56)</f>
        <v>7937219.6420000009</v>
      </c>
    </row>
    <row r="54" spans="1:6">
      <c r="A54" s="15" t="s">
        <v>65</v>
      </c>
      <c r="B54" s="16" t="s">
        <v>24</v>
      </c>
      <c r="C54" s="17" t="s">
        <v>10</v>
      </c>
      <c r="D54" s="356">
        <f>'[1]ВСРБМР 8'!G148+'[1]ВСРБМР 8'!G146</f>
        <v>6769826.9860000005</v>
      </c>
      <c r="E54" s="356">
        <f>'[1]ВСРБМР 8'!H148+'[1]ВСРБМР 8'!H146</f>
        <v>6769826.9860000005</v>
      </c>
      <c r="F54" s="359">
        <f>'[1]ВСРБМР 8'!I148+'[1]ВСРБМР 8'!I146</f>
        <v>6769826.9860000005</v>
      </c>
    </row>
    <row r="55" spans="1:6" ht="18.75">
      <c r="A55" s="15" t="s">
        <v>66</v>
      </c>
      <c r="B55" s="16" t="s">
        <v>24</v>
      </c>
      <c r="C55" s="17" t="s">
        <v>12</v>
      </c>
      <c r="D55" s="356"/>
      <c r="E55" s="357"/>
      <c r="F55" s="360"/>
    </row>
    <row r="56" spans="1:6">
      <c r="A56" s="15" t="s">
        <v>67</v>
      </c>
      <c r="B56" s="16" t="s">
        <v>24</v>
      </c>
      <c r="C56" s="17" t="s">
        <v>18</v>
      </c>
      <c r="D56" s="356">
        <f>'[1]ВСРБМР 8'!G152</f>
        <v>1167392.656</v>
      </c>
      <c r="E56" s="356">
        <f>'[1]ВСРБМР 8'!H152</f>
        <v>1167392.656</v>
      </c>
      <c r="F56" s="359">
        <f>'[1]ВСРБМР 8'!I152</f>
        <v>1167392.656</v>
      </c>
    </row>
    <row r="57" spans="1:6">
      <c r="A57" s="12" t="s">
        <v>68</v>
      </c>
      <c r="B57" s="13" t="s">
        <v>43</v>
      </c>
      <c r="C57" s="14"/>
      <c r="D57" s="354">
        <f>SUM(D58:D59)</f>
        <v>5206411.4440000001</v>
      </c>
      <c r="E57" s="354">
        <f>SUM(E58:E59)</f>
        <v>5206411.4440000001</v>
      </c>
      <c r="F57" s="355">
        <f>SUM(F58:F59)</f>
        <v>5206411.4440000001</v>
      </c>
    </row>
    <row r="58" spans="1:6">
      <c r="A58" s="15" t="s">
        <v>69</v>
      </c>
      <c r="B58" s="16" t="s">
        <v>43</v>
      </c>
      <c r="C58" s="21" t="s">
        <v>10</v>
      </c>
      <c r="D58" s="356">
        <f>'[1]ВСРБМР 8'!G158</f>
        <v>2036328.18</v>
      </c>
      <c r="E58" s="356">
        <f>'[1]ВСРБМР 8'!H158</f>
        <v>2036328.18</v>
      </c>
      <c r="F58" s="359">
        <f>'[1]ВСРБМР 8'!I158</f>
        <v>2036328.18</v>
      </c>
    </row>
    <row r="59" spans="1:6">
      <c r="A59" s="15" t="s">
        <v>69</v>
      </c>
      <c r="B59" s="16">
        <v>12</v>
      </c>
      <c r="C59" s="21" t="s">
        <v>12</v>
      </c>
      <c r="D59" s="356">
        <f>'[1]ВСРБМР 8'!G163</f>
        <v>3170083.264</v>
      </c>
      <c r="E59" s="356">
        <f>'[1]ВСРБМР 8'!H163</f>
        <v>3170083.264</v>
      </c>
      <c r="F59" s="359">
        <f>'[1]ВСРБМР 8'!I163</f>
        <v>3170083.264</v>
      </c>
    </row>
    <row r="60" spans="1:6" ht="25.5">
      <c r="A60" s="22" t="s">
        <v>70</v>
      </c>
      <c r="B60" s="13">
        <v>13</v>
      </c>
      <c r="C60" s="21"/>
      <c r="D60" s="354">
        <f>SUM(D61)</f>
        <v>3500000</v>
      </c>
      <c r="E60" s="354">
        <f>SUM(E61)</f>
        <v>0</v>
      </c>
      <c r="F60" s="355">
        <f>SUM(F61)</f>
        <v>0</v>
      </c>
    </row>
    <row r="61" spans="1:6">
      <c r="A61" s="23" t="s">
        <v>71</v>
      </c>
      <c r="B61" s="16">
        <v>13</v>
      </c>
      <c r="C61" s="21" t="s">
        <v>10</v>
      </c>
      <c r="D61" s="356">
        <f>'[1]ВСРБМР 8'!G167</f>
        <v>3500000</v>
      </c>
      <c r="E61" s="356">
        <f>'[1]ВСРБМР 8'!H167</f>
        <v>0</v>
      </c>
      <c r="F61" s="359">
        <f>'[1]ВСРБМР 8'!I167</f>
        <v>0</v>
      </c>
    </row>
    <row r="62" spans="1:6" ht="38.25">
      <c r="A62" s="12" t="s">
        <v>72</v>
      </c>
      <c r="B62" s="13" t="s">
        <v>35</v>
      </c>
      <c r="C62" s="14"/>
      <c r="D62" s="354">
        <f>SUM(D63:D65)</f>
        <v>79237245.213329837</v>
      </c>
      <c r="E62" s="354">
        <f>SUM(E63:E65)</f>
        <v>70328244.879996523</v>
      </c>
      <c r="F62" s="355">
        <f>SUM(F63:F65)</f>
        <v>67033244.879996516</v>
      </c>
    </row>
    <row r="63" spans="1:6" ht="25.5">
      <c r="A63" s="15" t="s">
        <v>73</v>
      </c>
      <c r="B63" s="16" t="s">
        <v>35</v>
      </c>
      <c r="C63" s="17" t="s">
        <v>10</v>
      </c>
      <c r="D63" s="356">
        <f>'[1]ВСРБМР 8'!G169</f>
        <v>74807000.333333313</v>
      </c>
      <c r="E63" s="356">
        <f>'[1]ВСРБМР 8'!H169</f>
        <v>65898000</v>
      </c>
      <c r="F63" s="359">
        <f>'[1]ВСРБМР 8'!I169</f>
        <v>62603000</v>
      </c>
    </row>
    <row r="64" spans="1:6" ht="25.5">
      <c r="A64" s="15" t="s">
        <v>74</v>
      </c>
      <c r="B64" s="20">
        <v>14</v>
      </c>
      <c r="C64" s="21" t="s">
        <v>12</v>
      </c>
      <c r="D64" s="356">
        <f>'[1]ВСРБМР 8'!G171</f>
        <v>0</v>
      </c>
      <c r="E64" s="357"/>
      <c r="F64" s="360"/>
    </row>
    <row r="65" spans="1:6" ht="15.75" thickBot="1">
      <c r="A65" s="15" t="s">
        <v>75</v>
      </c>
      <c r="B65" s="20" t="s">
        <v>35</v>
      </c>
      <c r="C65" s="21" t="s">
        <v>14</v>
      </c>
      <c r="D65" s="356">
        <f>'[1]ВСРБМР 8'!G172</f>
        <v>4430244.8799965177</v>
      </c>
      <c r="E65" s="356">
        <f>'[1]ВСРБМР 8'!H172</f>
        <v>4430244.8799965177</v>
      </c>
      <c r="F65" s="359">
        <f>'[1]ВСРБМР 8'!I172</f>
        <v>4430244.8799965177</v>
      </c>
    </row>
    <row r="66" spans="1:6" ht="15.75" thickBot="1">
      <c r="A66" s="442" t="s">
        <v>76</v>
      </c>
      <c r="B66" s="443"/>
      <c r="C66" s="444"/>
      <c r="D66" s="361">
        <f>SUM(D12,D21,D23,D28,D34,D39,D44,D47,D53,D57,D60,D62)</f>
        <v>794011396.70720863</v>
      </c>
      <c r="E66" s="361">
        <f>SUM(E12,E21,E23,E28,E34,E39,E44,E47,E53,E57,E60,E62)</f>
        <v>755715399.71147537</v>
      </c>
      <c r="F66" s="362">
        <f>SUM(F12,F21,F23,F28,F34,F39,F44,F47,F53,F57,F60,F62)</f>
        <v>746211399.71147537</v>
      </c>
    </row>
    <row r="68" spans="1:6">
      <c r="D68" s="24">
        <f>'[1]ВСРБМР 8'!G176-'[1]РазПодр 5'!D66</f>
        <v>0</v>
      </c>
    </row>
  </sheetData>
  <mergeCells count="8">
    <mergeCell ref="A66:C66"/>
    <mergeCell ref="B1:F1"/>
    <mergeCell ref="B2:F2"/>
    <mergeCell ref="B3:F3"/>
    <mergeCell ref="B4:F4"/>
    <mergeCell ref="A6:F6"/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37"/>
  <sheetViews>
    <sheetView topLeftCell="A25" workbookViewId="0">
      <selection activeCell="A5" sqref="A5:D5"/>
    </sheetView>
  </sheetViews>
  <sheetFormatPr defaultRowHeight="15"/>
  <cols>
    <col min="1" max="1" width="71.42578125" customWidth="1"/>
    <col min="2" max="2" width="13.140625" customWidth="1"/>
    <col min="3" max="3" width="12.140625" customWidth="1"/>
    <col min="4" max="4" width="12.42578125" customWidth="1"/>
    <col min="257" max="257" width="71.42578125" customWidth="1"/>
    <col min="258" max="258" width="13.140625" customWidth="1"/>
    <col min="259" max="259" width="12.140625" customWidth="1"/>
    <col min="260" max="260" width="12.42578125" customWidth="1"/>
    <col min="513" max="513" width="71.42578125" customWidth="1"/>
    <col min="514" max="514" width="13.140625" customWidth="1"/>
    <col min="515" max="515" width="12.140625" customWidth="1"/>
    <col min="516" max="516" width="12.42578125" customWidth="1"/>
    <col min="769" max="769" width="71.42578125" customWidth="1"/>
    <col min="770" max="770" width="13.140625" customWidth="1"/>
    <col min="771" max="771" width="12.140625" customWidth="1"/>
    <col min="772" max="772" width="12.42578125" customWidth="1"/>
    <col min="1025" max="1025" width="71.42578125" customWidth="1"/>
    <col min="1026" max="1026" width="13.140625" customWidth="1"/>
    <col min="1027" max="1027" width="12.140625" customWidth="1"/>
    <col min="1028" max="1028" width="12.42578125" customWidth="1"/>
    <col min="1281" max="1281" width="71.42578125" customWidth="1"/>
    <col min="1282" max="1282" width="13.140625" customWidth="1"/>
    <col min="1283" max="1283" width="12.140625" customWidth="1"/>
    <col min="1284" max="1284" width="12.42578125" customWidth="1"/>
    <col min="1537" max="1537" width="71.42578125" customWidth="1"/>
    <col min="1538" max="1538" width="13.140625" customWidth="1"/>
    <col min="1539" max="1539" width="12.140625" customWidth="1"/>
    <col min="1540" max="1540" width="12.42578125" customWidth="1"/>
    <col min="1793" max="1793" width="71.42578125" customWidth="1"/>
    <col min="1794" max="1794" width="13.140625" customWidth="1"/>
    <col min="1795" max="1795" width="12.140625" customWidth="1"/>
    <col min="1796" max="1796" width="12.42578125" customWidth="1"/>
    <col min="2049" max="2049" width="71.42578125" customWidth="1"/>
    <col min="2050" max="2050" width="13.140625" customWidth="1"/>
    <col min="2051" max="2051" width="12.140625" customWidth="1"/>
    <col min="2052" max="2052" width="12.42578125" customWidth="1"/>
    <col min="2305" max="2305" width="71.42578125" customWidth="1"/>
    <col min="2306" max="2306" width="13.140625" customWidth="1"/>
    <col min="2307" max="2307" width="12.140625" customWidth="1"/>
    <col min="2308" max="2308" width="12.42578125" customWidth="1"/>
    <col min="2561" max="2561" width="71.42578125" customWidth="1"/>
    <col min="2562" max="2562" width="13.140625" customWidth="1"/>
    <col min="2563" max="2563" width="12.140625" customWidth="1"/>
    <col min="2564" max="2564" width="12.42578125" customWidth="1"/>
    <col min="2817" max="2817" width="71.42578125" customWidth="1"/>
    <col min="2818" max="2818" width="13.140625" customWidth="1"/>
    <col min="2819" max="2819" width="12.140625" customWidth="1"/>
    <col min="2820" max="2820" width="12.42578125" customWidth="1"/>
    <col min="3073" max="3073" width="71.42578125" customWidth="1"/>
    <col min="3074" max="3074" width="13.140625" customWidth="1"/>
    <col min="3075" max="3075" width="12.140625" customWidth="1"/>
    <col min="3076" max="3076" width="12.42578125" customWidth="1"/>
    <col min="3329" max="3329" width="71.42578125" customWidth="1"/>
    <col min="3330" max="3330" width="13.140625" customWidth="1"/>
    <col min="3331" max="3331" width="12.140625" customWidth="1"/>
    <col min="3332" max="3332" width="12.42578125" customWidth="1"/>
    <col min="3585" max="3585" width="71.42578125" customWidth="1"/>
    <col min="3586" max="3586" width="13.140625" customWidth="1"/>
    <col min="3587" max="3587" width="12.140625" customWidth="1"/>
    <col min="3588" max="3588" width="12.42578125" customWidth="1"/>
    <col min="3841" max="3841" width="71.42578125" customWidth="1"/>
    <col min="3842" max="3842" width="13.140625" customWidth="1"/>
    <col min="3843" max="3843" width="12.140625" customWidth="1"/>
    <col min="3844" max="3844" width="12.42578125" customWidth="1"/>
    <col min="4097" max="4097" width="71.42578125" customWidth="1"/>
    <col min="4098" max="4098" width="13.140625" customWidth="1"/>
    <col min="4099" max="4099" width="12.140625" customWidth="1"/>
    <col min="4100" max="4100" width="12.42578125" customWidth="1"/>
    <col min="4353" max="4353" width="71.42578125" customWidth="1"/>
    <col min="4354" max="4354" width="13.140625" customWidth="1"/>
    <col min="4355" max="4355" width="12.140625" customWidth="1"/>
    <col min="4356" max="4356" width="12.42578125" customWidth="1"/>
    <col min="4609" max="4609" width="71.42578125" customWidth="1"/>
    <col min="4610" max="4610" width="13.140625" customWidth="1"/>
    <col min="4611" max="4611" width="12.140625" customWidth="1"/>
    <col min="4612" max="4612" width="12.42578125" customWidth="1"/>
    <col min="4865" max="4865" width="71.42578125" customWidth="1"/>
    <col min="4866" max="4866" width="13.140625" customWidth="1"/>
    <col min="4867" max="4867" width="12.140625" customWidth="1"/>
    <col min="4868" max="4868" width="12.42578125" customWidth="1"/>
    <col min="5121" max="5121" width="71.42578125" customWidth="1"/>
    <col min="5122" max="5122" width="13.140625" customWidth="1"/>
    <col min="5123" max="5123" width="12.140625" customWidth="1"/>
    <col min="5124" max="5124" width="12.42578125" customWidth="1"/>
    <col min="5377" max="5377" width="71.42578125" customWidth="1"/>
    <col min="5378" max="5378" width="13.140625" customWidth="1"/>
    <col min="5379" max="5379" width="12.140625" customWidth="1"/>
    <col min="5380" max="5380" width="12.42578125" customWidth="1"/>
    <col min="5633" max="5633" width="71.42578125" customWidth="1"/>
    <col min="5634" max="5634" width="13.140625" customWidth="1"/>
    <col min="5635" max="5635" width="12.140625" customWidth="1"/>
    <col min="5636" max="5636" width="12.42578125" customWidth="1"/>
    <col min="5889" max="5889" width="71.42578125" customWidth="1"/>
    <col min="5890" max="5890" width="13.140625" customWidth="1"/>
    <col min="5891" max="5891" width="12.140625" customWidth="1"/>
    <col min="5892" max="5892" width="12.42578125" customWidth="1"/>
    <col min="6145" max="6145" width="71.42578125" customWidth="1"/>
    <col min="6146" max="6146" width="13.140625" customWidth="1"/>
    <col min="6147" max="6147" width="12.140625" customWidth="1"/>
    <col min="6148" max="6148" width="12.42578125" customWidth="1"/>
    <col min="6401" max="6401" width="71.42578125" customWidth="1"/>
    <col min="6402" max="6402" width="13.140625" customWidth="1"/>
    <col min="6403" max="6403" width="12.140625" customWidth="1"/>
    <col min="6404" max="6404" width="12.42578125" customWidth="1"/>
    <col min="6657" max="6657" width="71.42578125" customWidth="1"/>
    <col min="6658" max="6658" width="13.140625" customWidth="1"/>
    <col min="6659" max="6659" width="12.140625" customWidth="1"/>
    <col min="6660" max="6660" width="12.42578125" customWidth="1"/>
    <col min="6913" max="6913" width="71.42578125" customWidth="1"/>
    <col min="6914" max="6914" width="13.140625" customWidth="1"/>
    <col min="6915" max="6915" width="12.140625" customWidth="1"/>
    <col min="6916" max="6916" width="12.42578125" customWidth="1"/>
    <col min="7169" max="7169" width="71.42578125" customWidth="1"/>
    <col min="7170" max="7170" width="13.140625" customWidth="1"/>
    <col min="7171" max="7171" width="12.140625" customWidth="1"/>
    <col min="7172" max="7172" width="12.42578125" customWidth="1"/>
    <col min="7425" max="7425" width="71.42578125" customWidth="1"/>
    <col min="7426" max="7426" width="13.140625" customWidth="1"/>
    <col min="7427" max="7427" width="12.140625" customWidth="1"/>
    <col min="7428" max="7428" width="12.42578125" customWidth="1"/>
    <col min="7681" max="7681" width="71.42578125" customWidth="1"/>
    <col min="7682" max="7682" width="13.140625" customWidth="1"/>
    <col min="7683" max="7683" width="12.140625" customWidth="1"/>
    <col min="7684" max="7684" width="12.42578125" customWidth="1"/>
    <col min="7937" max="7937" width="71.42578125" customWidth="1"/>
    <col min="7938" max="7938" width="13.140625" customWidth="1"/>
    <col min="7939" max="7939" width="12.140625" customWidth="1"/>
    <col min="7940" max="7940" width="12.42578125" customWidth="1"/>
    <col min="8193" max="8193" width="71.42578125" customWidth="1"/>
    <col min="8194" max="8194" width="13.140625" customWidth="1"/>
    <col min="8195" max="8195" width="12.140625" customWidth="1"/>
    <col min="8196" max="8196" width="12.42578125" customWidth="1"/>
    <col min="8449" max="8449" width="71.42578125" customWidth="1"/>
    <col min="8450" max="8450" width="13.140625" customWidth="1"/>
    <col min="8451" max="8451" width="12.140625" customWidth="1"/>
    <col min="8452" max="8452" width="12.42578125" customWidth="1"/>
    <col min="8705" max="8705" width="71.42578125" customWidth="1"/>
    <col min="8706" max="8706" width="13.140625" customWidth="1"/>
    <col min="8707" max="8707" width="12.140625" customWidth="1"/>
    <col min="8708" max="8708" width="12.42578125" customWidth="1"/>
    <col min="8961" max="8961" width="71.42578125" customWidth="1"/>
    <col min="8962" max="8962" width="13.140625" customWidth="1"/>
    <col min="8963" max="8963" width="12.140625" customWidth="1"/>
    <col min="8964" max="8964" width="12.42578125" customWidth="1"/>
    <col min="9217" max="9217" width="71.42578125" customWidth="1"/>
    <col min="9218" max="9218" width="13.140625" customWidth="1"/>
    <col min="9219" max="9219" width="12.140625" customWidth="1"/>
    <col min="9220" max="9220" width="12.42578125" customWidth="1"/>
    <col min="9473" max="9473" width="71.42578125" customWidth="1"/>
    <col min="9474" max="9474" width="13.140625" customWidth="1"/>
    <col min="9475" max="9475" width="12.140625" customWidth="1"/>
    <col min="9476" max="9476" width="12.42578125" customWidth="1"/>
    <col min="9729" max="9729" width="71.42578125" customWidth="1"/>
    <col min="9730" max="9730" width="13.140625" customWidth="1"/>
    <col min="9731" max="9731" width="12.140625" customWidth="1"/>
    <col min="9732" max="9732" width="12.42578125" customWidth="1"/>
    <col min="9985" max="9985" width="71.42578125" customWidth="1"/>
    <col min="9986" max="9986" width="13.140625" customWidth="1"/>
    <col min="9987" max="9987" width="12.140625" customWidth="1"/>
    <col min="9988" max="9988" width="12.42578125" customWidth="1"/>
    <col min="10241" max="10241" width="71.42578125" customWidth="1"/>
    <col min="10242" max="10242" width="13.140625" customWidth="1"/>
    <col min="10243" max="10243" width="12.140625" customWidth="1"/>
    <col min="10244" max="10244" width="12.42578125" customWidth="1"/>
    <col min="10497" max="10497" width="71.42578125" customWidth="1"/>
    <col min="10498" max="10498" width="13.140625" customWidth="1"/>
    <col min="10499" max="10499" width="12.140625" customWidth="1"/>
    <col min="10500" max="10500" width="12.42578125" customWidth="1"/>
    <col min="10753" max="10753" width="71.42578125" customWidth="1"/>
    <col min="10754" max="10754" width="13.140625" customWidth="1"/>
    <col min="10755" max="10755" width="12.140625" customWidth="1"/>
    <col min="10756" max="10756" width="12.42578125" customWidth="1"/>
    <col min="11009" max="11009" width="71.42578125" customWidth="1"/>
    <col min="11010" max="11010" width="13.140625" customWidth="1"/>
    <col min="11011" max="11011" width="12.140625" customWidth="1"/>
    <col min="11012" max="11012" width="12.42578125" customWidth="1"/>
    <col min="11265" max="11265" width="71.42578125" customWidth="1"/>
    <col min="11266" max="11266" width="13.140625" customWidth="1"/>
    <col min="11267" max="11267" width="12.140625" customWidth="1"/>
    <col min="11268" max="11268" width="12.42578125" customWidth="1"/>
    <col min="11521" max="11521" width="71.42578125" customWidth="1"/>
    <col min="11522" max="11522" width="13.140625" customWidth="1"/>
    <col min="11523" max="11523" width="12.140625" customWidth="1"/>
    <col min="11524" max="11524" width="12.42578125" customWidth="1"/>
    <col min="11777" max="11777" width="71.42578125" customWidth="1"/>
    <col min="11778" max="11778" width="13.140625" customWidth="1"/>
    <col min="11779" max="11779" width="12.140625" customWidth="1"/>
    <col min="11780" max="11780" width="12.42578125" customWidth="1"/>
    <col min="12033" max="12033" width="71.42578125" customWidth="1"/>
    <col min="12034" max="12034" width="13.140625" customWidth="1"/>
    <col min="12035" max="12035" width="12.140625" customWidth="1"/>
    <col min="12036" max="12036" width="12.42578125" customWidth="1"/>
    <col min="12289" max="12289" width="71.42578125" customWidth="1"/>
    <col min="12290" max="12290" width="13.140625" customWidth="1"/>
    <col min="12291" max="12291" width="12.140625" customWidth="1"/>
    <col min="12292" max="12292" width="12.42578125" customWidth="1"/>
    <col min="12545" max="12545" width="71.42578125" customWidth="1"/>
    <col min="12546" max="12546" width="13.140625" customWidth="1"/>
    <col min="12547" max="12547" width="12.140625" customWidth="1"/>
    <col min="12548" max="12548" width="12.42578125" customWidth="1"/>
    <col min="12801" max="12801" width="71.42578125" customWidth="1"/>
    <col min="12802" max="12802" width="13.140625" customWidth="1"/>
    <col min="12803" max="12803" width="12.140625" customWidth="1"/>
    <col min="12804" max="12804" width="12.42578125" customWidth="1"/>
    <col min="13057" max="13057" width="71.42578125" customWidth="1"/>
    <col min="13058" max="13058" width="13.140625" customWidth="1"/>
    <col min="13059" max="13059" width="12.140625" customWidth="1"/>
    <col min="13060" max="13060" width="12.42578125" customWidth="1"/>
    <col min="13313" max="13313" width="71.42578125" customWidth="1"/>
    <col min="13314" max="13314" width="13.140625" customWidth="1"/>
    <col min="13315" max="13315" width="12.140625" customWidth="1"/>
    <col min="13316" max="13316" width="12.42578125" customWidth="1"/>
    <col min="13569" max="13569" width="71.42578125" customWidth="1"/>
    <col min="13570" max="13570" width="13.140625" customWidth="1"/>
    <col min="13571" max="13571" width="12.140625" customWidth="1"/>
    <col min="13572" max="13572" width="12.42578125" customWidth="1"/>
    <col min="13825" max="13825" width="71.42578125" customWidth="1"/>
    <col min="13826" max="13826" width="13.140625" customWidth="1"/>
    <col min="13827" max="13827" width="12.140625" customWidth="1"/>
    <col min="13828" max="13828" width="12.42578125" customWidth="1"/>
    <col min="14081" max="14081" width="71.42578125" customWidth="1"/>
    <col min="14082" max="14082" width="13.140625" customWidth="1"/>
    <col min="14083" max="14083" width="12.140625" customWidth="1"/>
    <col min="14084" max="14084" width="12.42578125" customWidth="1"/>
    <col min="14337" max="14337" width="71.42578125" customWidth="1"/>
    <col min="14338" max="14338" width="13.140625" customWidth="1"/>
    <col min="14339" max="14339" width="12.140625" customWidth="1"/>
    <col min="14340" max="14340" width="12.42578125" customWidth="1"/>
    <col min="14593" max="14593" width="71.42578125" customWidth="1"/>
    <col min="14594" max="14594" width="13.140625" customWidth="1"/>
    <col min="14595" max="14595" width="12.140625" customWidth="1"/>
    <col min="14596" max="14596" width="12.42578125" customWidth="1"/>
    <col min="14849" max="14849" width="71.42578125" customWidth="1"/>
    <col min="14850" max="14850" width="13.140625" customWidth="1"/>
    <col min="14851" max="14851" width="12.140625" customWidth="1"/>
    <col min="14852" max="14852" width="12.42578125" customWidth="1"/>
    <col min="15105" max="15105" width="71.42578125" customWidth="1"/>
    <col min="15106" max="15106" width="13.140625" customWidth="1"/>
    <col min="15107" max="15107" width="12.140625" customWidth="1"/>
    <col min="15108" max="15108" width="12.42578125" customWidth="1"/>
    <col min="15361" max="15361" width="71.42578125" customWidth="1"/>
    <col min="15362" max="15362" width="13.140625" customWidth="1"/>
    <col min="15363" max="15363" width="12.140625" customWidth="1"/>
    <col min="15364" max="15364" width="12.42578125" customWidth="1"/>
    <col min="15617" max="15617" width="71.42578125" customWidth="1"/>
    <col min="15618" max="15618" width="13.140625" customWidth="1"/>
    <col min="15619" max="15619" width="12.140625" customWidth="1"/>
    <col min="15620" max="15620" width="12.42578125" customWidth="1"/>
    <col min="15873" max="15873" width="71.42578125" customWidth="1"/>
    <col min="15874" max="15874" width="13.140625" customWidth="1"/>
    <col min="15875" max="15875" width="12.140625" customWidth="1"/>
    <col min="15876" max="15876" width="12.42578125" customWidth="1"/>
    <col min="16129" max="16129" width="71.42578125" customWidth="1"/>
    <col min="16130" max="16130" width="13.140625" customWidth="1"/>
    <col min="16131" max="16131" width="12.140625" customWidth="1"/>
    <col min="16132" max="16132" width="12.42578125" customWidth="1"/>
  </cols>
  <sheetData>
    <row r="1" spans="1:4">
      <c r="A1" s="453" t="s">
        <v>302</v>
      </c>
      <c r="B1" s="453"/>
      <c r="C1" s="453"/>
      <c r="D1" s="453"/>
    </row>
    <row r="2" spans="1:4">
      <c r="A2" s="453" t="s">
        <v>303</v>
      </c>
      <c r="B2" s="453"/>
      <c r="C2" s="453"/>
      <c r="D2" s="454"/>
    </row>
    <row r="3" spans="1:4" ht="14.1" customHeight="1">
      <c r="A3" s="453" t="s">
        <v>568</v>
      </c>
      <c r="B3" s="453"/>
      <c r="C3" s="453"/>
      <c r="D3" s="454"/>
    </row>
    <row r="4" spans="1:4" ht="14.1" customHeight="1">
      <c r="A4" s="453" t="s">
        <v>569</v>
      </c>
      <c r="B4" s="453"/>
      <c r="C4" s="453"/>
      <c r="D4" s="454"/>
    </row>
    <row r="5" spans="1:4">
      <c r="A5" s="453" t="s">
        <v>656</v>
      </c>
      <c r="B5" s="453"/>
      <c r="C5" s="453"/>
      <c r="D5" s="454"/>
    </row>
    <row r="6" spans="1:4" ht="15.75">
      <c r="A6" s="455" t="s">
        <v>304</v>
      </c>
      <c r="B6" s="455"/>
      <c r="C6" s="455"/>
      <c r="D6" s="456"/>
    </row>
    <row r="7" spans="1:4" ht="15.75">
      <c r="A7" s="455" t="s">
        <v>305</v>
      </c>
      <c r="B7" s="455"/>
      <c r="C7" s="455"/>
      <c r="D7" s="456"/>
    </row>
    <row r="8" spans="1:4" ht="15.75">
      <c r="A8" s="455" t="s">
        <v>570</v>
      </c>
      <c r="B8" s="455"/>
      <c r="C8" s="455"/>
      <c r="D8" s="456"/>
    </row>
    <row r="9" spans="1:4" ht="15.75">
      <c r="A9" s="448" t="s">
        <v>306</v>
      </c>
      <c r="B9" s="448"/>
      <c r="C9" s="448"/>
      <c r="D9" s="449"/>
    </row>
    <row r="10" spans="1:4" ht="13.35" customHeight="1">
      <c r="A10" s="450" t="s">
        <v>307</v>
      </c>
      <c r="B10" s="452" t="s">
        <v>571</v>
      </c>
      <c r="C10" s="452"/>
      <c r="D10" s="452"/>
    </row>
    <row r="11" spans="1:4" s="23" customFormat="1" ht="15.75">
      <c r="A11" s="451"/>
      <c r="B11" s="363" t="s">
        <v>519</v>
      </c>
      <c r="C11" s="363" t="s">
        <v>520</v>
      </c>
      <c r="D11" s="363" t="s">
        <v>521</v>
      </c>
    </row>
    <row r="12" spans="1:4">
      <c r="A12" s="364">
        <v>1</v>
      </c>
      <c r="B12" s="365">
        <v>2</v>
      </c>
      <c r="C12" s="364">
        <v>3</v>
      </c>
      <c r="D12" s="365">
        <v>4</v>
      </c>
    </row>
    <row r="13" spans="1:4" ht="31.5">
      <c r="A13" s="144" t="s">
        <v>308</v>
      </c>
      <c r="B13" s="366">
        <f>SUM(B14,B16,B20,B36)</f>
        <v>693813.397</v>
      </c>
      <c r="C13" s="366">
        <f>SUM(C14,C16,C20,C36)</f>
        <v>656357.41899999999</v>
      </c>
      <c r="D13" s="366">
        <f>SUM(D14,D16,D20,D36)</f>
        <v>646853.41900000011</v>
      </c>
    </row>
    <row r="14" spans="1:4" ht="31.5">
      <c r="A14" s="144" t="s">
        <v>309</v>
      </c>
      <c r="B14" s="145">
        <f>SUM(B15)</f>
        <v>135678</v>
      </c>
      <c r="C14" s="145">
        <f>SUM(C15)</f>
        <v>124184</v>
      </c>
      <c r="D14" s="145">
        <f>SUM(D15)</f>
        <v>117975</v>
      </c>
    </row>
    <row r="15" spans="1:4" ht="47.25">
      <c r="A15" s="146" t="s">
        <v>310</v>
      </c>
      <c r="B15" s="147">
        <f>'[1]Доходы 3'!E29</f>
        <v>135678</v>
      </c>
      <c r="C15" s="147">
        <f>'[1]Доходы 3'!F29</f>
        <v>124184</v>
      </c>
      <c r="D15" s="147">
        <f>'[1]Доходы 3'!G29</f>
        <v>117975</v>
      </c>
    </row>
    <row r="16" spans="1:4" ht="31.5">
      <c r="A16" s="144" t="s">
        <v>311</v>
      </c>
      <c r="B16" s="148">
        <f>SUM(B17:B19)</f>
        <v>22767.739999999998</v>
      </c>
      <c r="C16" s="148">
        <f>SUM(C17:C19)</f>
        <v>7129.6</v>
      </c>
      <c r="D16" s="148">
        <f>SUM(D17:D19)</f>
        <v>7129.6</v>
      </c>
    </row>
    <row r="17" spans="1:4" ht="47.25">
      <c r="A17" s="149" t="s">
        <v>572</v>
      </c>
      <c r="B17" s="150">
        <f>'[1]Доходы 3'!E33</f>
        <v>12900</v>
      </c>
      <c r="C17" s="150">
        <f>'[1]Доходы 3'!F33</f>
        <v>0</v>
      </c>
      <c r="D17" s="150">
        <f>'[1]Доходы 3'!G33</f>
        <v>0</v>
      </c>
    </row>
    <row r="18" spans="1:4" ht="15.75">
      <c r="A18" s="149" t="s">
        <v>573</v>
      </c>
      <c r="B18" s="150">
        <f>'[1]Доходы 3'!E34</f>
        <v>1468.44</v>
      </c>
      <c r="C18" s="150">
        <f>'[1]Доходы 3'!F34</f>
        <v>0</v>
      </c>
      <c r="D18" s="150">
        <f>'[1]Доходы 3'!G34</f>
        <v>0</v>
      </c>
    </row>
    <row r="19" spans="1:4" ht="15.75">
      <c r="A19" s="367" t="s">
        <v>558</v>
      </c>
      <c r="B19" s="150">
        <f>'[1]Доходы 3'!E35</f>
        <v>8399.2999999999993</v>
      </c>
      <c r="C19" s="150">
        <f>'[1]Доходы 3'!F35</f>
        <v>7129.6</v>
      </c>
      <c r="D19" s="150">
        <f>'[1]Доходы 3'!G35</f>
        <v>7129.6</v>
      </c>
    </row>
    <row r="20" spans="1:4" ht="31.5">
      <c r="A20" s="144" t="s">
        <v>312</v>
      </c>
      <c r="B20" s="148">
        <f>SUM(B21:B35)</f>
        <v>535367.65700000001</v>
      </c>
      <c r="C20" s="148">
        <f>SUM(C21:C35)</f>
        <v>525043.81900000002</v>
      </c>
      <c r="D20" s="148">
        <f>SUM(D21:D35)</f>
        <v>521748.81900000008</v>
      </c>
    </row>
    <row r="21" spans="1:4" ht="63">
      <c r="A21" s="151" t="s">
        <v>313</v>
      </c>
      <c r="B21" s="152">
        <f>'[1]Доходы 3'!E38</f>
        <v>372294</v>
      </c>
      <c r="C21" s="152">
        <f>'[1]Доходы 3'!F38</f>
        <v>372294</v>
      </c>
      <c r="D21" s="152">
        <f>'[1]Доходы 3'!G38</f>
        <v>372294</v>
      </c>
    </row>
    <row r="22" spans="1:4" ht="47.25">
      <c r="A22" s="151" t="s">
        <v>314</v>
      </c>
      <c r="B22" s="152">
        <f>'[1]Доходы 3'!E39</f>
        <v>73971.199999999997</v>
      </c>
      <c r="C22" s="152">
        <f>'[1]Доходы 3'!F39</f>
        <v>73971.199999999997</v>
      </c>
      <c r="D22" s="152">
        <f>'[1]Доходы 3'!G39</f>
        <v>73971.199999999997</v>
      </c>
    </row>
    <row r="23" spans="1:4" ht="63">
      <c r="A23" s="154" t="s">
        <v>315</v>
      </c>
      <c r="B23" s="150">
        <f>'[1]Доходы 3'!E46</f>
        <v>1564</v>
      </c>
      <c r="C23" s="150">
        <f>'[1]Доходы 3'!F46</f>
        <v>1564</v>
      </c>
      <c r="D23" s="150">
        <f>'[1]Доходы 3'!G46</f>
        <v>1564</v>
      </c>
    </row>
    <row r="24" spans="1:4" ht="63">
      <c r="A24" s="155" t="s">
        <v>316</v>
      </c>
      <c r="B24" s="156">
        <f>'[1]Доходы 3'!E49</f>
        <v>1596</v>
      </c>
      <c r="C24" s="156">
        <f>'[1]Доходы 3'!F49</f>
        <v>1596</v>
      </c>
      <c r="D24" s="156">
        <f>'[1]Доходы 3'!G49</f>
        <v>1596</v>
      </c>
    </row>
    <row r="25" spans="1:4" ht="47.25">
      <c r="A25" s="154" t="s">
        <v>317</v>
      </c>
      <c r="B25" s="150">
        <f>'[1]Доходы 3'!E51</f>
        <v>674</v>
      </c>
      <c r="C25" s="150">
        <f>'[1]Доходы 3'!F51</f>
        <v>674</v>
      </c>
      <c r="D25" s="150">
        <f>'[1]Доходы 3'!G51</f>
        <v>674</v>
      </c>
    </row>
    <row r="26" spans="1:4" ht="47.25">
      <c r="A26" s="154" t="s">
        <v>318</v>
      </c>
      <c r="B26" s="150">
        <f>'[1]Доходы 3'!E50</f>
        <v>404</v>
      </c>
      <c r="C26" s="150">
        <f>'[1]Доходы 3'!F50</f>
        <v>404</v>
      </c>
      <c r="D26" s="150">
        <f>'[1]Доходы 3'!G50</f>
        <v>404</v>
      </c>
    </row>
    <row r="27" spans="1:4" ht="63">
      <c r="A27" s="154" t="s">
        <v>319</v>
      </c>
      <c r="B27" s="150">
        <f>'[1]Доходы 3'!E52</f>
        <v>357</v>
      </c>
      <c r="C27" s="150">
        <f>'[1]Доходы 3'!F52</f>
        <v>357</v>
      </c>
      <c r="D27" s="150">
        <f>'[1]Доходы 3'!G52</f>
        <v>357</v>
      </c>
    </row>
    <row r="28" spans="1:4" ht="47.25">
      <c r="A28" s="154" t="s">
        <v>320</v>
      </c>
      <c r="B28" s="150">
        <f>'[1]Доходы 3'!E45</f>
        <v>7</v>
      </c>
      <c r="C28" s="150">
        <f>'[1]Доходы 3'!F45</f>
        <v>7</v>
      </c>
      <c r="D28" s="150">
        <f>'[1]Доходы 3'!G45</f>
        <v>7</v>
      </c>
    </row>
    <row r="29" spans="1:4" ht="47.25">
      <c r="A29" s="146" t="s">
        <v>321</v>
      </c>
      <c r="B29" s="150">
        <f>'[1]Доходы 3'!E47</f>
        <v>74807</v>
      </c>
      <c r="C29" s="150">
        <f>'[1]Доходы 3'!F47</f>
        <v>65898</v>
      </c>
      <c r="D29" s="150">
        <f>'[1]Доходы 3'!G47</f>
        <v>62603</v>
      </c>
    </row>
    <row r="30" spans="1:4" s="370" customFormat="1" ht="63">
      <c r="A30" s="368" t="s">
        <v>322</v>
      </c>
      <c r="B30" s="369">
        <f>'[1]Доходы 3'!E41</f>
        <v>2359.3679999999999</v>
      </c>
      <c r="C30" s="369">
        <f>'[1]Доходы 3'!F41</f>
        <v>2359.3679999999999</v>
      </c>
      <c r="D30" s="369">
        <f>'[1]Доходы 3'!G41</f>
        <v>2359.3679999999999</v>
      </c>
    </row>
    <row r="31" spans="1:4" s="370" customFormat="1" ht="47.25">
      <c r="A31" s="368" t="s">
        <v>323</v>
      </c>
      <c r="B31" s="369">
        <f>'[1]Доходы 3'!E40</f>
        <v>3564.4580000000001</v>
      </c>
      <c r="C31" s="369">
        <f>'[1]Доходы 3'!F40</f>
        <v>3015</v>
      </c>
      <c r="D31" s="369">
        <f>'[1]Доходы 3'!G40</f>
        <v>3015</v>
      </c>
    </row>
    <row r="32" spans="1:4" s="370" customFormat="1" ht="47.25">
      <c r="A32" s="371" t="s">
        <v>574</v>
      </c>
      <c r="B32" s="369">
        <f>'[1]Доходы 3'!E42</f>
        <v>3521.78</v>
      </c>
      <c r="C32" s="369">
        <f>'[1]Доходы 3'!F42</f>
        <v>2656.4</v>
      </c>
      <c r="D32" s="369">
        <f>'[1]Доходы 3'!G42</f>
        <v>2656.4</v>
      </c>
    </row>
    <row r="33" spans="1:4" s="370" customFormat="1" ht="31.5">
      <c r="A33" s="371" t="s">
        <v>575</v>
      </c>
      <c r="B33" s="369">
        <f>'[1]Доходы 3'!E43</f>
        <v>147.851</v>
      </c>
      <c r="C33" s="369">
        <f>'[1]Доходы 3'!F43</f>
        <v>147.851</v>
      </c>
      <c r="D33" s="369">
        <f>'[1]Доходы 3'!G43</f>
        <v>147.851</v>
      </c>
    </row>
    <row r="34" spans="1:4" s="370" customFormat="1" ht="47.25">
      <c r="A34" s="371" t="s">
        <v>576</v>
      </c>
      <c r="B34" s="369">
        <f>'[1]Доходы 3'!E44</f>
        <v>100</v>
      </c>
      <c r="C34" s="369">
        <f>'[1]Доходы 3'!F44</f>
        <v>100</v>
      </c>
      <c r="D34" s="369">
        <f>'[1]Доходы 3'!G44</f>
        <v>100</v>
      </c>
    </row>
    <row r="35" spans="1:4" ht="47.25">
      <c r="A35" s="157" t="s">
        <v>324</v>
      </c>
      <c r="B35" s="153">
        <f>'[1]Доходы 3'!E53</f>
        <v>0</v>
      </c>
      <c r="C35" s="117"/>
      <c r="D35" s="117"/>
    </row>
    <row r="36" spans="1:4" s="370" customFormat="1" ht="15.75">
      <c r="A36" s="372" t="s">
        <v>298</v>
      </c>
      <c r="B36" s="373">
        <f>B37</f>
        <v>0</v>
      </c>
      <c r="C36" s="373">
        <f>C37</f>
        <v>0</v>
      </c>
      <c r="D36" s="373">
        <f>D37</f>
        <v>0</v>
      </c>
    </row>
    <row r="37" spans="1:4" s="370" customFormat="1" ht="15.75">
      <c r="A37" s="374" t="s">
        <v>325</v>
      </c>
      <c r="B37" s="374">
        <f>'[1]Доходы 3'!E56</f>
        <v>0</v>
      </c>
      <c r="C37" s="375"/>
      <c r="D37" s="375"/>
    </row>
  </sheetData>
  <mergeCells count="11">
    <mergeCell ref="A9:D9"/>
    <mergeCell ref="A10:A11"/>
    <mergeCell ref="B10:D10"/>
    <mergeCell ref="A1:D1"/>
    <mergeCell ref="A2:D2"/>
    <mergeCell ref="A3:D3"/>
    <mergeCell ref="A4:D4"/>
    <mergeCell ref="A5:D5"/>
    <mergeCell ref="A6:D6"/>
    <mergeCell ref="A7:D7"/>
    <mergeCell ref="A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2:FR34"/>
  <sheetViews>
    <sheetView view="pageLayout" workbookViewId="0">
      <selection activeCell="K6" sqref="K6:P6"/>
    </sheetView>
  </sheetViews>
  <sheetFormatPr defaultRowHeight="15"/>
  <cols>
    <col min="1" max="1" width="27" customWidth="1"/>
    <col min="2" max="3" width="6.7109375" customWidth="1"/>
    <col min="4" max="4" width="7.85546875" customWidth="1"/>
    <col min="5" max="12" width="6.7109375" customWidth="1"/>
    <col min="13" max="13" width="7.5703125" customWidth="1"/>
    <col min="14" max="14" width="8.28515625" customWidth="1"/>
    <col min="15" max="16" width="6.7109375" customWidth="1"/>
    <col min="202" max="202" width="17.85546875" customWidth="1"/>
    <col min="203" max="205" width="10.85546875" customWidth="1"/>
    <col min="206" max="208" width="9.5703125" customWidth="1"/>
    <col min="209" max="211" width="10" customWidth="1"/>
    <col min="212" max="214" width="8.5703125" customWidth="1"/>
    <col min="215" max="217" width="8.42578125" customWidth="1"/>
    <col min="218" max="220" width="11" customWidth="1"/>
    <col min="221" max="221" width="10.42578125" customWidth="1"/>
    <col min="222" max="222" width="8.85546875" bestFit="1" customWidth="1"/>
    <col min="223" max="223" width="10" customWidth="1"/>
    <col min="226" max="226" width="10.140625" customWidth="1"/>
    <col min="231" max="231" width="11.140625" customWidth="1"/>
    <col min="232" max="233" width="10.5703125" customWidth="1"/>
    <col min="458" max="458" width="17.85546875" customWidth="1"/>
    <col min="459" max="461" width="10.85546875" customWidth="1"/>
    <col min="462" max="464" width="9.5703125" customWidth="1"/>
    <col min="465" max="467" width="10" customWidth="1"/>
    <col min="468" max="470" width="8.5703125" customWidth="1"/>
    <col min="471" max="473" width="8.42578125" customWidth="1"/>
    <col min="474" max="476" width="11" customWidth="1"/>
    <col min="477" max="477" width="10.42578125" customWidth="1"/>
    <col min="478" max="478" width="8.85546875" bestFit="1" customWidth="1"/>
    <col min="479" max="479" width="10" customWidth="1"/>
    <col min="482" max="482" width="10.140625" customWidth="1"/>
    <col min="487" max="487" width="11.140625" customWidth="1"/>
    <col min="488" max="489" width="10.5703125" customWidth="1"/>
    <col min="714" max="714" width="17.85546875" customWidth="1"/>
    <col min="715" max="717" width="10.85546875" customWidth="1"/>
    <col min="718" max="720" width="9.5703125" customWidth="1"/>
    <col min="721" max="723" width="10" customWidth="1"/>
    <col min="724" max="726" width="8.5703125" customWidth="1"/>
    <col min="727" max="729" width="8.42578125" customWidth="1"/>
    <col min="730" max="732" width="11" customWidth="1"/>
    <col min="733" max="733" width="10.42578125" customWidth="1"/>
    <col min="734" max="734" width="8.85546875" bestFit="1" customWidth="1"/>
    <col min="735" max="735" width="10" customWidth="1"/>
    <col min="738" max="738" width="10.140625" customWidth="1"/>
    <col min="743" max="743" width="11.140625" customWidth="1"/>
    <col min="744" max="745" width="10.5703125" customWidth="1"/>
    <col min="970" max="970" width="17.85546875" customWidth="1"/>
    <col min="971" max="973" width="10.85546875" customWidth="1"/>
    <col min="974" max="976" width="9.5703125" customWidth="1"/>
    <col min="977" max="979" width="10" customWidth="1"/>
    <col min="980" max="982" width="8.5703125" customWidth="1"/>
    <col min="983" max="985" width="8.42578125" customWidth="1"/>
    <col min="986" max="988" width="11" customWidth="1"/>
    <col min="989" max="989" width="10.42578125" customWidth="1"/>
    <col min="990" max="990" width="8.85546875" bestFit="1" customWidth="1"/>
    <col min="991" max="991" width="10" customWidth="1"/>
    <col min="994" max="994" width="10.140625" customWidth="1"/>
    <col min="999" max="999" width="11.140625" customWidth="1"/>
    <col min="1000" max="1001" width="10.5703125" customWidth="1"/>
    <col min="1226" max="1226" width="17.85546875" customWidth="1"/>
    <col min="1227" max="1229" width="10.85546875" customWidth="1"/>
    <col min="1230" max="1232" width="9.5703125" customWidth="1"/>
    <col min="1233" max="1235" width="10" customWidth="1"/>
    <col min="1236" max="1238" width="8.5703125" customWidth="1"/>
    <col min="1239" max="1241" width="8.42578125" customWidth="1"/>
    <col min="1242" max="1244" width="11" customWidth="1"/>
    <col min="1245" max="1245" width="10.42578125" customWidth="1"/>
    <col min="1246" max="1246" width="8.85546875" bestFit="1" customWidth="1"/>
    <col min="1247" max="1247" width="10" customWidth="1"/>
    <col min="1250" max="1250" width="10.140625" customWidth="1"/>
    <col min="1255" max="1255" width="11.140625" customWidth="1"/>
    <col min="1256" max="1257" width="10.5703125" customWidth="1"/>
    <col min="1482" max="1482" width="17.85546875" customWidth="1"/>
    <col min="1483" max="1485" width="10.85546875" customWidth="1"/>
    <col min="1486" max="1488" width="9.5703125" customWidth="1"/>
    <col min="1489" max="1491" width="10" customWidth="1"/>
    <col min="1492" max="1494" width="8.5703125" customWidth="1"/>
    <col min="1495" max="1497" width="8.42578125" customWidth="1"/>
    <col min="1498" max="1500" width="11" customWidth="1"/>
    <col min="1501" max="1501" width="10.42578125" customWidth="1"/>
    <col min="1502" max="1502" width="8.85546875" bestFit="1" customWidth="1"/>
    <col min="1503" max="1503" width="10" customWidth="1"/>
    <col min="1506" max="1506" width="10.140625" customWidth="1"/>
    <col min="1511" max="1511" width="11.140625" customWidth="1"/>
    <col min="1512" max="1513" width="10.5703125" customWidth="1"/>
    <col min="1738" max="1738" width="17.85546875" customWidth="1"/>
    <col min="1739" max="1741" width="10.85546875" customWidth="1"/>
    <col min="1742" max="1744" width="9.5703125" customWidth="1"/>
    <col min="1745" max="1747" width="10" customWidth="1"/>
    <col min="1748" max="1750" width="8.5703125" customWidth="1"/>
    <col min="1751" max="1753" width="8.42578125" customWidth="1"/>
    <col min="1754" max="1756" width="11" customWidth="1"/>
    <col min="1757" max="1757" width="10.42578125" customWidth="1"/>
    <col min="1758" max="1758" width="8.85546875" bestFit="1" customWidth="1"/>
    <col min="1759" max="1759" width="10" customWidth="1"/>
    <col min="1762" max="1762" width="10.140625" customWidth="1"/>
    <col min="1767" max="1767" width="11.140625" customWidth="1"/>
    <col min="1768" max="1769" width="10.5703125" customWidth="1"/>
    <col min="1994" max="1994" width="17.85546875" customWidth="1"/>
    <col min="1995" max="1997" width="10.85546875" customWidth="1"/>
    <col min="1998" max="2000" width="9.5703125" customWidth="1"/>
    <col min="2001" max="2003" width="10" customWidth="1"/>
    <col min="2004" max="2006" width="8.5703125" customWidth="1"/>
    <col min="2007" max="2009" width="8.42578125" customWidth="1"/>
    <col min="2010" max="2012" width="11" customWidth="1"/>
    <col min="2013" max="2013" width="10.42578125" customWidth="1"/>
    <col min="2014" max="2014" width="8.85546875" bestFit="1" customWidth="1"/>
    <col min="2015" max="2015" width="10" customWidth="1"/>
    <col min="2018" max="2018" width="10.140625" customWidth="1"/>
    <col min="2023" max="2023" width="11.140625" customWidth="1"/>
    <col min="2024" max="2025" width="10.5703125" customWidth="1"/>
    <col min="2250" max="2250" width="17.85546875" customWidth="1"/>
    <col min="2251" max="2253" width="10.85546875" customWidth="1"/>
    <col min="2254" max="2256" width="9.5703125" customWidth="1"/>
    <col min="2257" max="2259" width="10" customWidth="1"/>
    <col min="2260" max="2262" width="8.5703125" customWidth="1"/>
    <col min="2263" max="2265" width="8.42578125" customWidth="1"/>
    <col min="2266" max="2268" width="11" customWidth="1"/>
    <col min="2269" max="2269" width="10.42578125" customWidth="1"/>
    <col min="2270" max="2270" width="8.85546875" bestFit="1" customWidth="1"/>
    <col min="2271" max="2271" width="10" customWidth="1"/>
    <col min="2274" max="2274" width="10.140625" customWidth="1"/>
    <col min="2279" max="2279" width="11.140625" customWidth="1"/>
    <col min="2280" max="2281" width="10.5703125" customWidth="1"/>
    <col min="2506" max="2506" width="17.85546875" customWidth="1"/>
    <col min="2507" max="2509" width="10.85546875" customWidth="1"/>
    <col min="2510" max="2512" width="9.5703125" customWidth="1"/>
    <col min="2513" max="2515" width="10" customWidth="1"/>
    <col min="2516" max="2518" width="8.5703125" customWidth="1"/>
    <col min="2519" max="2521" width="8.42578125" customWidth="1"/>
    <col min="2522" max="2524" width="11" customWidth="1"/>
    <col min="2525" max="2525" width="10.42578125" customWidth="1"/>
    <col min="2526" max="2526" width="8.85546875" bestFit="1" customWidth="1"/>
    <col min="2527" max="2527" width="10" customWidth="1"/>
    <col min="2530" max="2530" width="10.140625" customWidth="1"/>
    <col min="2535" max="2535" width="11.140625" customWidth="1"/>
    <col min="2536" max="2537" width="10.5703125" customWidth="1"/>
    <col min="2762" max="2762" width="17.85546875" customWidth="1"/>
    <col min="2763" max="2765" width="10.85546875" customWidth="1"/>
    <col min="2766" max="2768" width="9.5703125" customWidth="1"/>
    <col min="2769" max="2771" width="10" customWidth="1"/>
    <col min="2772" max="2774" width="8.5703125" customWidth="1"/>
    <col min="2775" max="2777" width="8.42578125" customWidth="1"/>
    <col min="2778" max="2780" width="11" customWidth="1"/>
    <col min="2781" max="2781" width="10.42578125" customWidth="1"/>
    <col min="2782" max="2782" width="8.85546875" bestFit="1" customWidth="1"/>
    <col min="2783" max="2783" width="10" customWidth="1"/>
    <col min="2786" max="2786" width="10.140625" customWidth="1"/>
    <col min="2791" max="2791" width="11.140625" customWidth="1"/>
    <col min="2792" max="2793" width="10.5703125" customWidth="1"/>
    <col min="3018" max="3018" width="17.85546875" customWidth="1"/>
    <col min="3019" max="3021" width="10.85546875" customWidth="1"/>
    <col min="3022" max="3024" width="9.5703125" customWidth="1"/>
    <col min="3025" max="3027" width="10" customWidth="1"/>
    <col min="3028" max="3030" width="8.5703125" customWidth="1"/>
    <col min="3031" max="3033" width="8.42578125" customWidth="1"/>
    <col min="3034" max="3036" width="11" customWidth="1"/>
    <col min="3037" max="3037" width="10.42578125" customWidth="1"/>
    <col min="3038" max="3038" width="8.85546875" bestFit="1" customWidth="1"/>
    <col min="3039" max="3039" width="10" customWidth="1"/>
    <col min="3042" max="3042" width="10.140625" customWidth="1"/>
    <col min="3047" max="3047" width="11.140625" customWidth="1"/>
    <col min="3048" max="3049" width="10.5703125" customWidth="1"/>
    <col min="3274" max="3274" width="17.85546875" customWidth="1"/>
    <col min="3275" max="3277" width="10.85546875" customWidth="1"/>
    <col min="3278" max="3280" width="9.5703125" customWidth="1"/>
    <col min="3281" max="3283" width="10" customWidth="1"/>
    <col min="3284" max="3286" width="8.5703125" customWidth="1"/>
    <col min="3287" max="3289" width="8.42578125" customWidth="1"/>
    <col min="3290" max="3292" width="11" customWidth="1"/>
    <col min="3293" max="3293" width="10.42578125" customWidth="1"/>
    <col min="3294" max="3294" width="8.85546875" bestFit="1" customWidth="1"/>
    <col min="3295" max="3295" width="10" customWidth="1"/>
    <col min="3298" max="3298" width="10.140625" customWidth="1"/>
    <col min="3303" max="3303" width="11.140625" customWidth="1"/>
    <col min="3304" max="3305" width="10.5703125" customWidth="1"/>
    <col min="3530" max="3530" width="17.85546875" customWidth="1"/>
    <col min="3531" max="3533" width="10.85546875" customWidth="1"/>
    <col min="3534" max="3536" width="9.5703125" customWidth="1"/>
    <col min="3537" max="3539" width="10" customWidth="1"/>
    <col min="3540" max="3542" width="8.5703125" customWidth="1"/>
    <col min="3543" max="3545" width="8.42578125" customWidth="1"/>
    <col min="3546" max="3548" width="11" customWidth="1"/>
    <col min="3549" max="3549" width="10.42578125" customWidth="1"/>
    <col min="3550" max="3550" width="8.85546875" bestFit="1" customWidth="1"/>
    <col min="3551" max="3551" width="10" customWidth="1"/>
    <col min="3554" max="3554" width="10.140625" customWidth="1"/>
    <col min="3559" max="3559" width="11.140625" customWidth="1"/>
    <col min="3560" max="3561" width="10.5703125" customWidth="1"/>
    <col min="3786" max="3786" width="17.85546875" customWidth="1"/>
    <col min="3787" max="3789" width="10.85546875" customWidth="1"/>
    <col min="3790" max="3792" width="9.5703125" customWidth="1"/>
    <col min="3793" max="3795" width="10" customWidth="1"/>
    <col min="3796" max="3798" width="8.5703125" customWidth="1"/>
    <col min="3799" max="3801" width="8.42578125" customWidth="1"/>
    <col min="3802" max="3804" width="11" customWidth="1"/>
    <col min="3805" max="3805" width="10.42578125" customWidth="1"/>
    <col min="3806" max="3806" width="8.85546875" bestFit="1" customWidth="1"/>
    <col min="3807" max="3807" width="10" customWidth="1"/>
    <col min="3810" max="3810" width="10.140625" customWidth="1"/>
    <col min="3815" max="3815" width="11.140625" customWidth="1"/>
    <col min="3816" max="3817" width="10.5703125" customWidth="1"/>
    <col min="4042" max="4042" width="17.85546875" customWidth="1"/>
    <col min="4043" max="4045" width="10.85546875" customWidth="1"/>
    <col min="4046" max="4048" width="9.5703125" customWidth="1"/>
    <col min="4049" max="4051" width="10" customWidth="1"/>
    <col min="4052" max="4054" width="8.5703125" customWidth="1"/>
    <col min="4055" max="4057" width="8.42578125" customWidth="1"/>
    <col min="4058" max="4060" width="11" customWidth="1"/>
    <col min="4061" max="4061" width="10.42578125" customWidth="1"/>
    <col min="4062" max="4062" width="8.85546875" bestFit="1" customWidth="1"/>
    <col min="4063" max="4063" width="10" customWidth="1"/>
    <col min="4066" max="4066" width="10.140625" customWidth="1"/>
    <col min="4071" max="4071" width="11.140625" customWidth="1"/>
    <col min="4072" max="4073" width="10.5703125" customWidth="1"/>
    <col min="4298" max="4298" width="17.85546875" customWidth="1"/>
    <col min="4299" max="4301" width="10.85546875" customWidth="1"/>
    <col min="4302" max="4304" width="9.5703125" customWidth="1"/>
    <col min="4305" max="4307" width="10" customWidth="1"/>
    <col min="4308" max="4310" width="8.5703125" customWidth="1"/>
    <col min="4311" max="4313" width="8.42578125" customWidth="1"/>
    <col min="4314" max="4316" width="11" customWidth="1"/>
    <col min="4317" max="4317" width="10.42578125" customWidth="1"/>
    <col min="4318" max="4318" width="8.85546875" bestFit="1" customWidth="1"/>
    <col min="4319" max="4319" width="10" customWidth="1"/>
    <col min="4322" max="4322" width="10.140625" customWidth="1"/>
    <col min="4327" max="4327" width="11.140625" customWidth="1"/>
    <col min="4328" max="4329" width="10.5703125" customWidth="1"/>
    <col min="4554" max="4554" width="17.85546875" customWidth="1"/>
    <col min="4555" max="4557" width="10.85546875" customWidth="1"/>
    <col min="4558" max="4560" width="9.5703125" customWidth="1"/>
    <col min="4561" max="4563" width="10" customWidth="1"/>
    <col min="4564" max="4566" width="8.5703125" customWidth="1"/>
    <col min="4567" max="4569" width="8.42578125" customWidth="1"/>
    <col min="4570" max="4572" width="11" customWidth="1"/>
    <col min="4573" max="4573" width="10.42578125" customWidth="1"/>
    <col min="4574" max="4574" width="8.85546875" bestFit="1" customWidth="1"/>
    <col min="4575" max="4575" width="10" customWidth="1"/>
    <col min="4578" max="4578" width="10.140625" customWidth="1"/>
    <col min="4583" max="4583" width="11.140625" customWidth="1"/>
    <col min="4584" max="4585" width="10.5703125" customWidth="1"/>
    <col min="4810" max="4810" width="17.85546875" customWidth="1"/>
    <col min="4811" max="4813" width="10.85546875" customWidth="1"/>
    <col min="4814" max="4816" width="9.5703125" customWidth="1"/>
    <col min="4817" max="4819" width="10" customWidth="1"/>
    <col min="4820" max="4822" width="8.5703125" customWidth="1"/>
    <col min="4823" max="4825" width="8.42578125" customWidth="1"/>
    <col min="4826" max="4828" width="11" customWidth="1"/>
    <col min="4829" max="4829" width="10.42578125" customWidth="1"/>
    <col min="4830" max="4830" width="8.85546875" bestFit="1" customWidth="1"/>
    <col min="4831" max="4831" width="10" customWidth="1"/>
    <col min="4834" max="4834" width="10.140625" customWidth="1"/>
    <col min="4839" max="4839" width="11.140625" customWidth="1"/>
    <col min="4840" max="4841" width="10.5703125" customWidth="1"/>
    <col min="5066" max="5066" width="17.85546875" customWidth="1"/>
    <col min="5067" max="5069" width="10.85546875" customWidth="1"/>
    <col min="5070" max="5072" width="9.5703125" customWidth="1"/>
    <col min="5073" max="5075" width="10" customWidth="1"/>
    <col min="5076" max="5078" width="8.5703125" customWidth="1"/>
    <col min="5079" max="5081" width="8.42578125" customWidth="1"/>
    <col min="5082" max="5084" width="11" customWidth="1"/>
    <col min="5085" max="5085" width="10.42578125" customWidth="1"/>
    <col min="5086" max="5086" width="8.85546875" bestFit="1" customWidth="1"/>
    <col min="5087" max="5087" width="10" customWidth="1"/>
    <col min="5090" max="5090" width="10.140625" customWidth="1"/>
    <col min="5095" max="5095" width="11.140625" customWidth="1"/>
    <col min="5096" max="5097" width="10.5703125" customWidth="1"/>
    <col min="5322" max="5322" width="17.85546875" customWidth="1"/>
    <col min="5323" max="5325" width="10.85546875" customWidth="1"/>
    <col min="5326" max="5328" width="9.5703125" customWidth="1"/>
    <col min="5329" max="5331" width="10" customWidth="1"/>
    <col min="5332" max="5334" width="8.5703125" customWidth="1"/>
    <col min="5335" max="5337" width="8.42578125" customWidth="1"/>
    <col min="5338" max="5340" width="11" customWidth="1"/>
    <col min="5341" max="5341" width="10.42578125" customWidth="1"/>
    <col min="5342" max="5342" width="8.85546875" bestFit="1" customWidth="1"/>
    <col min="5343" max="5343" width="10" customWidth="1"/>
    <col min="5346" max="5346" width="10.140625" customWidth="1"/>
    <col min="5351" max="5351" width="11.140625" customWidth="1"/>
    <col min="5352" max="5353" width="10.5703125" customWidth="1"/>
    <col min="5578" max="5578" width="17.85546875" customWidth="1"/>
    <col min="5579" max="5581" width="10.85546875" customWidth="1"/>
    <col min="5582" max="5584" width="9.5703125" customWidth="1"/>
    <col min="5585" max="5587" width="10" customWidth="1"/>
    <col min="5588" max="5590" width="8.5703125" customWidth="1"/>
    <col min="5591" max="5593" width="8.42578125" customWidth="1"/>
    <col min="5594" max="5596" width="11" customWidth="1"/>
    <col min="5597" max="5597" width="10.42578125" customWidth="1"/>
    <col min="5598" max="5598" width="8.85546875" bestFit="1" customWidth="1"/>
    <col min="5599" max="5599" width="10" customWidth="1"/>
    <col min="5602" max="5602" width="10.140625" customWidth="1"/>
    <col min="5607" max="5607" width="11.140625" customWidth="1"/>
    <col min="5608" max="5609" width="10.5703125" customWidth="1"/>
    <col min="5834" max="5834" width="17.85546875" customWidth="1"/>
    <col min="5835" max="5837" width="10.85546875" customWidth="1"/>
    <col min="5838" max="5840" width="9.5703125" customWidth="1"/>
    <col min="5841" max="5843" width="10" customWidth="1"/>
    <col min="5844" max="5846" width="8.5703125" customWidth="1"/>
    <col min="5847" max="5849" width="8.42578125" customWidth="1"/>
    <col min="5850" max="5852" width="11" customWidth="1"/>
    <col min="5853" max="5853" width="10.42578125" customWidth="1"/>
    <col min="5854" max="5854" width="8.85546875" bestFit="1" customWidth="1"/>
    <col min="5855" max="5855" width="10" customWidth="1"/>
    <col min="5858" max="5858" width="10.140625" customWidth="1"/>
    <col min="5863" max="5863" width="11.140625" customWidth="1"/>
    <col min="5864" max="5865" width="10.5703125" customWidth="1"/>
    <col min="6090" max="6090" width="17.85546875" customWidth="1"/>
    <col min="6091" max="6093" width="10.85546875" customWidth="1"/>
    <col min="6094" max="6096" width="9.5703125" customWidth="1"/>
    <col min="6097" max="6099" width="10" customWidth="1"/>
    <col min="6100" max="6102" width="8.5703125" customWidth="1"/>
    <col min="6103" max="6105" width="8.42578125" customWidth="1"/>
    <col min="6106" max="6108" width="11" customWidth="1"/>
    <col min="6109" max="6109" width="10.42578125" customWidth="1"/>
    <col min="6110" max="6110" width="8.85546875" bestFit="1" customWidth="1"/>
    <col min="6111" max="6111" width="10" customWidth="1"/>
    <col min="6114" max="6114" width="10.140625" customWidth="1"/>
    <col min="6119" max="6119" width="11.140625" customWidth="1"/>
    <col min="6120" max="6121" width="10.5703125" customWidth="1"/>
    <col min="6346" max="6346" width="17.85546875" customWidth="1"/>
    <col min="6347" max="6349" width="10.85546875" customWidth="1"/>
    <col min="6350" max="6352" width="9.5703125" customWidth="1"/>
    <col min="6353" max="6355" width="10" customWidth="1"/>
    <col min="6356" max="6358" width="8.5703125" customWidth="1"/>
    <col min="6359" max="6361" width="8.42578125" customWidth="1"/>
    <col min="6362" max="6364" width="11" customWidth="1"/>
    <col min="6365" max="6365" width="10.42578125" customWidth="1"/>
    <col min="6366" max="6366" width="8.85546875" bestFit="1" customWidth="1"/>
    <col min="6367" max="6367" width="10" customWidth="1"/>
    <col min="6370" max="6370" width="10.140625" customWidth="1"/>
    <col min="6375" max="6375" width="11.140625" customWidth="1"/>
    <col min="6376" max="6377" width="10.5703125" customWidth="1"/>
    <col min="6602" max="6602" width="17.85546875" customWidth="1"/>
    <col min="6603" max="6605" width="10.85546875" customWidth="1"/>
    <col min="6606" max="6608" width="9.5703125" customWidth="1"/>
    <col min="6609" max="6611" width="10" customWidth="1"/>
    <col min="6612" max="6614" width="8.5703125" customWidth="1"/>
    <col min="6615" max="6617" width="8.42578125" customWidth="1"/>
    <col min="6618" max="6620" width="11" customWidth="1"/>
    <col min="6621" max="6621" width="10.42578125" customWidth="1"/>
    <col min="6622" max="6622" width="8.85546875" bestFit="1" customWidth="1"/>
    <col min="6623" max="6623" width="10" customWidth="1"/>
    <col min="6626" max="6626" width="10.140625" customWidth="1"/>
    <col min="6631" max="6631" width="11.140625" customWidth="1"/>
    <col min="6632" max="6633" width="10.5703125" customWidth="1"/>
    <col min="6858" max="6858" width="17.85546875" customWidth="1"/>
    <col min="6859" max="6861" width="10.85546875" customWidth="1"/>
    <col min="6862" max="6864" width="9.5703125" customWidth="1"/>
    <col min="6865" max="6867" width="10" customWidth="1"/>
    <col min="6868" max="6870" width="8.5703125" customWidth="1"/>
    <col min="6871" max="6873" width="8.42578125" customWidth="1"/>
    <col min="6874" max="6876" width="11" customWidth="1"/>
    <col min="6877" max="6877" width="10.42578125" customWidth="1"/>
    <col min="6878" max="6878" width="8.85546875" bestFit="1" customWidth="1"/>
    <col min="6879" max="6879" width="10" customWidth="1"/>
    <col min="6882" max="6882" width="10.140625" customWidth="1"/>
    <col min="6887" max="6887" width="11.140625" customWidth="1"/>
    <col min="6888" max="6889" width="10.5703125" customWidth="1"/>
    <col min="7114" max="7114" width="17.85546875" customWidth="1"/>
    <col min="7115" max="7117" width="10.85546875" customWidth="1"/>
    <col min="7118" max="7120" width="9.5703125" customWidth="1"/>
    <col min="7121" max="7123" width="10" customWidth="1"/>
    <col min="7124" max="7126" width="8.5703125" customWidth="1"/>
    <col min="7127" max="7129" width="8.42578125" customWidth="1"/>
    <col min="7130" max="7132" width="11" customWidth="1"/>
    <col min="7133" max="7133" width="10.42578125" customWidth="1"/>
    <col min="7134" max="7134" width="8.85546875" bestFit="1" customWidth="1"/>
    <col min="7135" max="7135" width="10" customWidth="1"/>
    <col min="7138" max="7138" width="10.140625" customWidth="1"/>
    <col min="7143" max="7143" width="11.140625" customWidth="1"/>
    <col min="7144" max="7145" width="10.5703125" customWidth="1"/>
    <col min="7370" max="7370" width="17.85546875" customWidth="1"/>
    <col min="7371" max="7373" width="10.85546875" customWidth="1"/>
    <col min="7374" max="7376" width="9.5703125" customWidth="1"/>
    <col min="7377" max="7379" width="10" customWidth="1"/>
    <col min="7380" max="7382" width="8.5703125" customWidth="1"/>
    <col min="7383" max="7385" width="8.42578125" customWidth="1"/>
    <col min="7386" max="7388" width="11" customWidth="1"/>
    <col min="7389" max="7389" width="10.42578125" customWidth="1"/>
    <col min="7390" max="7390" width="8.85546875" bestFit="1" customWidth="1"/>
    <col min="7391" max="7391" width="10" customWidth="1"/>
    <col min="7394" max="7394" width="10.140625" customWidth="1"/>
    <col min="7399" max="7399" width="11.140625" customWidth="1"/>
    <col min="7400" max="7401" width="10.5703125" customWidth="1"/>
    <col min="7626" max="7626" width="17.85546875" customWidth="1"/>
    <col min="7627" max="7629" width="10.85546875" customWidth="1"/>
    <col min="7630" max="7632" width="9.5703125" customWidth="1"/>
    <col min="7633" max="7635" width="10" customWidth="1"/>
    <col min="7636" max="7638" width="8.5703125" customWidth="1"/>
    <col min="7639" max="7641" width="8.42578125" customWidth="1"/>
    <col min="7642" max="7644" width="11" customWidth="1"/>
    <col min="7645" max="7645" width="10.42578125" customWidth="1"/>
    <col min="7646" max="7646" width="8.85546875" bestFit="1" customWidth="1"/>
    <col min="7647" max="7647" width="10" customWidth="1"/>
    <col min="7650" max="7650" width="10.140625" customWidth="1"/>
    <col min="7655" max="7655" width="11.140625" customWidth="1"/>
    <col min="7656" max="7657" width="10.5703125" customWidth="1"/>
    <col min="7882" max="7882" width="17.85546875" customWidth="1"/>
    <col min="7883" max="7885" width="10.85546875" customWidth="1"/>
    <col min="7886" max="7888" width="9.5703125" customWidth="1"/>
    <col min="7889" max="7891" width="10" customWidth="1"/>
    <col min="7892" max="7894" width="8.5703125" customWidth="1"/>
    <col min="7895" max="7897" width="8.42578125" customWidth="1"/>
    <col min="7898" max="7900" width="11" customWidth="1"/>
    <col min="7901" max="7901" width="10.42578125" customWidth="1"/>
    <col min="7902" max="7902" width="8.85546875" bestFit="1" customWidth="1"/>
    <col min="7903" max="7903" width="10" customWidth="1"/>
    <col min="7906" max="7906" width="10.140625" customWidth="1"/>
    <col min="7911" max="7911" width="11.140625" customWidth="1"/>
    <col min="7912" max="7913" width="10.5703125" customWidth="1"/>
    <col min="8138" max="8138" width="17.85546875" customWidth="1"/>
    <col min="8139" max="8141" width="10.85546875" customWidth="1"/>
    <col min="8142" max="8144" width="9.5703125" customWidth="1"/>
    <col min="8145" max="8147" width="10" customWidth="1"/>
    <col min="8148" max="8150" width="8.5703125" customWidth="1"/>
    <col min="8151" max="8153" width="8.42578125" customWidth="1"/>
    <col min="8154" max="8156" width="11" customWidth="1"/>
    <col min="8157" max="8157" width="10.42578125" customWidth="1"/>
    <col min="8158" max="8158" width="8.85546875" bestFit="1" customWidth="1"/>
    <col min="8159" max="8159" width="10" customWidth="1"/>
    <col min="8162" max="8162" width="10.140625" customWidth="1"/>
    <col min="8167" max="8167" width="11.140625" customWidth="1"/>
    <col min="8168" max="8169" width="10.5703125" customWidth="1"/>
    <col min="8394" max="8394" width="17.85546875" customWidth="1"/>
    <col min="8395" max="8397" width="10.85546875" customWidth="1"/>
    <col min="8398" max="8400" width="9.5703125" customWidth="1"/>
    <col min="8401" max="8403" width="10" customWidth="1"/>
    <col min="8404" max="8406" width="8.5703125" customWidth="1"/>
    <col min="8407" max="8409" width="8.42578125" customWidth="1"/>
    <col min="8410" max="8412" width="11" customWidth="1"/>
    <col min="8413" max="8413" width="10.42578125" customWidth="1"/>
    <col min="8414" max="8414" width="8.85546875" bestFit="1" customWidth="1"/>
    <col min="8415" max="8415" width="10" customWidth="1"/>
    <col min="8418" max="8418" width="10.140625" customWidth="1"/>
    <col min="8423" max="8423" width="11.140625" customWidth="1"/>
    <col min="8424" max="8425" width="10.5703125" customWidth="1"/>
    <col min="8650" max="8650" width="17.85546875" customWidth="1"/>
    <col min="8651" max="8653" width="10.85546875" customWidth="1"/>
    <col min="8654" max="8656" width="9.5703125" customWidth="1"/>
    <col min="8657" max="8659" width="10" customWidth="1"/>
    <col min="8660" max="8662" width="8.5703125" customWidth="1"/>
    <col min="8663" max="8665" width="8.42578125" customWidth="1"/>
    <col min="8666" max="8668" width="11" customWidth="1"/>
    <col min="8669" max="8669" width="10.42578125" customWidth="1"/>
    <col min="8670" max="8670" width="8.85546875" bestFit="1" customWidth="1"/>
    <col min="8671" max="8671" width="10" customWidth="1"/>
    <col min="8674" max="8674" width="10.140625" customWidth="1"/>
    <col min="8679" max="8679" width="11.140625" customWidth="1"/>
    <col min="8680" max="8681" width="10.5703125" customWidth="1"/>
    <col min="8906" max="8906" width="17.85546875" customWidth="1"/>
    <col min="8907" max="8909" width="10.85546875" customWidth="1"/>
    <col min="8910" max="8912" width="9.5703125" customWidth="1"/>
    <col min="8913" max="8915" width="10" customWidth="1"/>
    <col min="8916" max="8918" width="8.5703125" customWidth="1"/>
    <col min="8919" max="8921" width="8.42578125" customWidth="1"/>
    <col min="8922" max="8924" width="11" customWidth="1"/>
    <col min="8925" max="8925" width="10.42578125" customWidth="1"/>
    <col min="8926" max="8926" width="8.85546875" bestFit="1" customWidth="1"/>
    <col min="8927" max="8927" width="10" customWidth="1"/>
    <col min="8930" max="8930" width="10.140625" customWidth="1"/>
    <col min="8935" max="8935" width="11.140625" customWidth="1"/>
    <col min="8936" max="8937" width="10.5703125" customWidth="1"/>
    <col min="9162" max="9162" width="17.85546875" customWidth="1"/>
    <col min="9163" max="9165" width="10.85546875" customWidth="1"/>
    <col min="9166" max="9168" width="9.5703125" customWidth="1"/>
    <col min="9169" max="9171" width="10" customWidth="1"/>
    <col min="9172" max="9174" width="8.5703125" customWidth="1"/>
    <col min="9175" max="9177" width="8.42578125" customWidth="1"/>
    <col min="9178" max="9180" width="11" customWidth="1"/>
    <col min="9181" max="9181" width="10.42578125" customWidth="1"/>
    <col min="9182" max="9182" width="8.85546875" bestFit="1" customWidth="1"/>
    <col min="9183" max="9183" width="10" customWidth="1"/>
    <col min="9186" max="9186" width="10.140625" customWidth="1"/>
    <col min="9191" max="9191" width="11.140625" customWidth="1"/>
    <col min="9192" max="9193" width="10.5703125" customWidth="1"/>
    <col min="9418" max="9418" width="17.85546875" customWidth="1"/>
    <col min="9419" max="9421" width="10.85546875" customWidth="1"/>
    <col min="9422" max="9424" width="9.5703125" customWidth="1"/>
    <col min="9425" max="9427" width="10" customWidth="1"/>
    <col min="9428" max="9430" width="8.5703125" customWidth="1"/>
    <col min="9431" max="9433" width="8.42578125" customWidth="1"/>
    <col min="9434" max="9436" width="11" customWidth="1"/>
    <col min="9437" max="9437" width="10.42578125" customWidth="1"/>
    <col min="9438" max="9438" width="8.85546875" bestFit="1" customWidth="1"/>
    <col min="9439" max="9439" width="10" customWidth="1"/>
    <col min="9442" max="9442" width="10.140625" customWidth="1"/>
    <col min="9447" max="9447" width="11.140625" customWidth="1"/>
    <col min="9448" max="9449" width="10.5703125" customWidth="1"/>
    <col min="9674" max="9674" width="17.85546875" customWidth="1"/>
    <col min="9675" max="9677" width="10.85546875" customWidth="1"/>
    <col min="9678" max="9680" width="9.5703125" customWidth="1"/>
    <col min="9681" max="9683" width="10" customWidth="1"/>
    <col min="9684" max="9686" width="8.5703125" customWidth="1"/>
    <col min="9687" max="9689" width="8.42578125" customWidth="1"/>
    <col min="9690" max="9692" width="11" customWidth="1"/>
    <col min="9693" max="9693" width="10.42578125" customWidth="1"/>
    <col min="9694" max="9694" width="8.85546875" bestFit="1" customWidth="1"/>
    <col min="9695" max="9695" width="10" customWidth="1"/>
    <col min="9698" max="9698" width="10.140625" customWidth="1"/>
    <col min="9703" max="9703" width="11.140625" customWidth="1"/>
    <col min="9704" max="9705" width="10.5703125" customWidth="1"/>
    <col min="9930" max="9930" width="17.85546875" customWidth="1"/>
    <col min="9931" max="9933" width="10.85546875" customWidth="1"/>
    <col min="9934" max="9936" width="9.5703125" customWidth="1"/>
    <col min="9937" max="9939" width="10" customWidth="1"/>
    <col min="9940" max="9942" width="8.5703125" customWidth="1"/>
    <col min="9943" max="9945" width="8.42578125" customWidth="1"/>
    <col min="9946" max="9948" width="11" customWidth="1"/>
    <col min="9949" max="9949" width="10.42578125" customWidth="1"/>
    <col min="9950" max="9950" width="8.85546875" bestFit="1" customWidth="1"/>
    <col min="9951" max="9951" width="10" customWidth="1"/>
    <col min="9954" max="9954" width="10.140625" customWidth="1"/>
    <col min="9959" max="9959" width="11.140625" customWidth="1"/>
    <col min="9960" max="9961" width="10.5703125" customWidth="1"/>
    <col min="10186" max="10186" width="17.85546875" customWidth="1"/>
    <col min="10187" max="10189" width="10.85546875" customWidth="1"/>
    <col min="10190" max="10192" width="9.5703125" customWidth="1"/>
    <col min="10193" max="10195" width="10" customWidth="1"/>
    <col min="10196" max="10198" width="8.5703125" customWidth="1"/>
    <col min="10199" max="10201" width="8.42578125" customWidth="1"/>
    <col min="10202" max="10204" width="11" customWidth="1"/>
    <col min="10205" max="10205" width="10.42578125" customWidth="1"/>
    <col min="10206" max="10206" width="8.85546875" bestFit="1" customWidth="1"/>
    <col min="10207" max="10207" width="10" customWidth="1"/>
    <col min="10210" max="10210" width="10.140625" customWidth="1"/>
    <col min="10215" max="10215" width="11.140625" customWidth="1"/>
    <col min="10216" max="10217" width="10.5703125" customWidth="1"/>
    <col min="10442" max="10442" width="17.85546875" customWidth="1"/>
    <col min="10443" max="10445" width="10.85546875" customWidth="1"/>
    <col min="10446" max="10448" width="9.5703125" customWidth="1"/>
    <col min="10449" max="10451" width="10" customWidth="1"/>
    <col min="10452" max="10454" width="8.5703125" customWidth="1"/>
    <col min="10455" max="10457" width="8.42578125" customWidth="1"/>
    <col min="10458" max="10460" width="11" customWidth="1"/>
    <col min="10461" max="10461" width="10.42578125" customWidth="1"/>
    <col min="10462" max="10462" width="8.85546875" bestFit="1" customWidth="1"/>
    <col min="10463" max="10463" width="10" customWidth="1"/>
    <col min="10466" max="10466" width="10.140625" customWidth="1"/>
    <col min="10471" max="10471" width="11.140625" customWidth="1"/>
    <col min="10472" max="10473" width="10.5703125" customWidth="1"/>
    <col min="10698" max="10698" width="17.85546875" customWidth="1"/>
    <col min="10699" max="10701" width="10.85546875" customWidth="1"/>
    <col min="10702" max="10704" width="9.5703125" customWidth="1"/>
    <col min="10705" max="10707" width="10" customWidth="1"/>
    <col min="10708" max="10710" width="8.5703125" customWidth="1"/>
    <col min="10711" max="10713" width="8.42578125" customWidth="1"/>
    <col min="10714" max="10716" width="11" customWidth="1"/>
    <col min="10717" max="10717" width="10.42578125" customWidth="1"/>
    <col min="10718" max="10718" width="8.85546875" bestFit="1" customWidth="1"/>
    <col min="10719" max="10719" width="10" customWidth="1"/>
    <col min="10722" max="10722" width="10.140625" customWidth="1"/>
    <col min="10727" max="10727" width="11.140625" customWidth="1"/>
    <col min="10728" max="10729" width="10.5703125" customWidth="1"/>
    <col min="10954" max="10954" width="17.85546875" customWidth="1"/>
    <col min="10955" max="10957" width="10.85546875" customWidth="1"/>
    <col min="10958" max="10960" width="9.5703125" customWidth="1"/>
    <col min="10961" max="10963" width="10" customWidth="1"/>
    <col min="10964" max="10966" width="8.5703125" customWidth="1"/>
    <col min="10967" max="10969" width="8.42578125" customWidth="1"/>
    <col min="10970" max="10972" width="11" customWidth="1"/>
    <col min="10973" max="10973" width="10.42578125" customWidth="1"/>
    <col min="10974" max="10974" width="8.85546875" bestFit="1" customWidth="1"/>
    <col min="10975" max="10975" width="10" customWidth="1"/>
    <col min="10978" max="10978" width="10.140625" customWidth="1"/>
    <col min="10983" max="10983" width="11.140625" customWidth="1"/>
    <col min="10984" max="10985" width="10.5703125" customWidth="1"/>
    <col min="11210" max="11210" width="17.85546875" customWidth="1"/>
    <col min="11211" max="11213" width="10.85546875" customWidth="1"/>
    <col min="11214" max="11216" width="9.5703125" customWidth="1"/>
    <col min="11217" max="11219" width="10" customWidth="1"/>
    <col min="11220" max="11222" width="8.5703125" customWidth="1"/>
    <col min="11223" max="11225" width="8.42578125" customWidth="1"/>
    <col min="11226" max="11228" width="11" customWidth="1"/>
    <col min="11229" max="11229" width="10.42578125" customWidth="1"/>
    <col min="11230" max="11230" width="8.85546875" bestFit="1" customWidth="1"/>
    <col min="11231" max="11231" width="10" customWidth="1"/>
    <col min="11234" max="11234" width="10.140625" customWidth="1"/>
    <col min="11239" max="11239" width="11.140625" customWidth="1"/>
    <col min="11240" max="11241" width="10.5703125" customWidth="1"/>
    <col min="11466" max="11466" width="17.85546875" customWidth="1"/>
    <col min="11467" max="11469" width="10.85546875" customWidth="1"/>
    <col min="11470" max="11472" width="9.5703125" customWidth="1"/>
    <col min="11473" max="11475" width="10" customWidth="1"/>
    <col min="11476" max="11478" width="8.5703125" customWidth="1"/>
    <col min="11479" max="11481" width="8.42578125" customWidth="1"/>
    <col min="11482" max="11484" width="11" customWidth="1"/>
    <col min="11485" max="11485" width="10.42578125" customWidth="1"/>
    <col min="11486" max="11486" width="8.85546875" bestFit="1" customWidth="1"/>
    <col min="11487" max="11487" width="10" customWidth="1"/>
    <col min="11490" max="11490" width="10.140625" customWidth="1"/>
    <col min="11495" max="11495" width="11.140625" customWidth="1"/>
    <col min="11496" max="11497" width="10.5703125" customWidth="1"/>
    <col min="11722" max="11722" width="17.85546875" customWidth="1"/>
    <col min="11723" max="11725" width="10.85546875" customWidth="1"/>
    <col min="11726" max="11728" width="9.5703125" customWidth="1"/>
    <col min="11729" max="11731" width="10" customWidth="1"/>
    <col min="11732" max="11734" width="8.5703125" customWidth="1"/>
    <col min="11735" max="11737" width="8.42578125" customWidth="1"/>
    <col min="11738" max="11740" width="11" customWidth="1"/>
    <col min="11741" max="11741" width="10.42578125" customWidth="1"/>
    <col min="11742" max="11742" width="8.85546875" bestFit="1" customWidth="1"/>
    <col min="11743" max="11743" width="10" customWidth="1"/>
    <col min="11746" max="11746" width="10.140625" customWidth="1"/>
    <col min="11751" max="11751" width="11.140625" customWidth="1"/>
    <col min="11752" max="11753" width="10.5703125" customWidth="1"/>
    <col min="11978" max="11978" width="17.85546875" customWidth="1"/>
    <col min="11979" max="11981" width="10.85546875" customWidth="1"/>
    <col min="11982" max="11984" width="9.5703125" customWidth="1"/>
    <col min="11985" max="11987" width="10" customWidth="1"/>
    <col min="11988" max="11990" width="8.5703125" customWidth="1"/>
    <col min="11991" max="11993" width="8.42578125" customWidth="1"/>
    <col min="11994" max="11996" width="11" customWidth="1"/>
    <col min="11997" max="11997" width="10.42578125" customWidth="1"/>
    <col min="11998" max="11998" width="8.85546875" bestFit="1" customWidth="1"/>
    <col min="11999" max="11999" width="10" customWidth="1"/>
    <col min="12002" max="12002" width="10.140625" customWidth="1"/>
    <col min="12007" max="12007" width="11.140625" customWidth="1"/>
    <col min="12008" max="12009" width="10.5703125" customWidth="1"/>
    <col min="12234" max="12234" width="17.85546875" customWidth="1"/>
    <col min="12235" max="12237" width="10.85546875" customWidth="1"/>
    <col min="12238" max="12240" width="9.5703125" customWidth="1"/>
    <col min="12241" max="12243" width="10" customWidth="1"/>
    <col min="12244" max="12246" width="8.5703125" customWidth="1"/>
    <col min="12247" max="12249" width="8.42578125" customWidth="1"/>
    <col min="12250" max="12252" width="11" customWidth="1"/>
    <col min="12253" max="12253" width="10.42578125" customWidth="1"/>
    <col min="12254" max="12254" width="8.85546875" bestFit="1" customWidth="1"/>
    <col min="12255" max="12255" width="10" customWidth="1"/>
    <col min="12258" max="12258" width="10.140625" customWidth="1"/>
    <col min="12263" max="12263" width="11.140625" customWidth="1"/>
    <col min="12264" max="12265" width="10.5703125" customWidth="1"/>
    <col min="12490" max="12490" width="17.85546875" customWidth="1"/>
    <col min="12491" max="12493" width="10.85546875" customWidth="1"/>
    <col min="12494" max="12496" width="9.5703125" customWidth="1"/>
    <col min="12497" max="12499" width="10" customWidth="1"/>
    <col min="12500" max="12502" width="8.5703125" customWidth="1"/>
    <col min="12503" max="12505" width="8.42578125" customWidth="1"/>
    <col min="12506" max="12508" width="11" customWidth="1"/>
    <col min="12509" max="12509" width="10.42578125" customWidth="1"/>
    <col min="12510" max="12510" width="8.85546875" bestFit="1" customWidth="1"/>
    <col min="12511" max="12511" width="10" customWidth="1"/>
    <col min="12514" max="12514" width="10.140625" customWidth="1"/>
    <col min="12519" max="12519" width="11.140625" customWidth="1"/>
    <col min="12520" max="12521" width="10.5703125" customWidth="1"/>
    <col min="12746" max="12746" width="17.85546875" customWidth="1"/>
    <col min="12747" max="12749" width="10.85546875" customWidth="1"/>
    <col min="12750" max="12752" width="9.5703125" customWidth="1"/>
    <col min="12753" max="12755" width="10" customWidth="1"/>
    <col min="12756" max="12758" width="8.5703125" customWidth="1"/>
    <col min="12759" max="12761" width="8.42578125" customWidth="1"/>
    <col min="12762" max="12764" width="11" customWidth="1"/>
    <col min="12765" max="12765" width="10.42578125" customWidth="1"/>
    <col min="12766" max="12766" width="8.85546875" bestFit="1" customWidth="1"/>
    <col min="12767" max="12767" width="10" customWidth="1"/>
    <col min="12770" max="12770" width="10.140625" customWidth="1"/>
    <col min="12775" max="12775" width="11.140625" customWidth="1"/>
    <col min="12776" max="12777" width="10.5703125" customWidth="1"/>
    <col min="13002" max="13002" width="17.85546875" customWidth="1"/>
    <col min="13003" max="13005" width="10.85546875" customWidth="1"/>
    <col min="13006" max="13008" width="9.5703125" customWidth="1"/>
    <col min="13009" max="13011" width="10" customWidth="1"/>
    <col min="13012" max="13014" width="8.5703125" customWidth="1"/>
    <col min="13015" max="13017" width="8.42578125" customWidth="1"/>
    <col min="13018" max="13020" width="11" customWidth="1"/>
    <col min="13021" max="13021" width="10.42578125" customWidth="1"/>
    <col min="13022" max="13022" width="8.85546875" bestFit="1" customWidth="1"/>
    <col min="13023" max="13023" width="10" customWidth="1"/>
    <col min="13026" max="13026" width="10.140625" customWidth="1"/>
    <col min="13031" max="13031" width="11.140625" customWidth="1"/>
    <col min="13032" max="13033" width="10.5703125" customWidth="1"/>
    <col min="13258" max="13258" width="17.85546875" customWidth="1"/>
    <col min="13259" max="13261" width="10.85546875" customWidth="1"/>
    <col min="13262" max="13264" width="9.5703125" customWidth="1"/>
    <col min="13265" max="13267" width="10" customWidth="1"/>
    <col min="13268" max="13270" width="8.5703125" customWidth="1"/>
    <col min="13271" max="13273" width="8.42578125" customWidth="1"/>
    <col min="13274" max="13276" width="11" customWidth="1"/>
    <col min="13277" max="13277" width="10.42578125" customWidth="1"/>
    <col min="13278" max="13278" width="8.85546875" bestFit="1" customWidth="1"/>
    <col min="13279" max="13279" width="10" customWidth="1"/>
    <col min="13282" max="13282" width="10.140625" customWidth="1"/>
    <col min="13287" max="13287" width="11.140625" customWidth="1"/>
    <col min="13288" max="13289" width="10.5703125" customWidth="1"/>
    <col min="13514" max="13514" width="17.85546875" customWidth="1"/>
    <col min="13515" max="13517" width="10.85546875" customWidth="1"/>
    <col min="13518" max="13520" width="9.5703125" customWidth="1"/>
    <col min="13521" max="13523" width="10" customWidth="1"/>
    <col min="13524" max="13526" width="8.5703125" customWidth="1"/>
    <col min="13527" max="13529" width="8.42578125" customWidth="1"/>
    <col min="13530" max="13532" width="11" customWidth="1"/>
    <col min="13533" max="13533" width="10.42578125" customWidth="1"/>
    <col min="13534" max="13534" width="8.85546875" bestFit="1" customWidth="1"/>
    <col min="13535" max="13535" width="10" customWidth="1"/>
    <col min="13538" max="13538" width="10.140625" customWidth="1"/>
    <col min="13543" max="13543" width="11.140625" customWidth="1"/>
    <col min="13544" max="13545" width="10.5703125" customWidth="1"/>
    <col min="13770" max="13770" width="17.85546875" customWidth="1"/>
    <col min="13771" max="13773" width="10.85546875" customWidth="1"/>
    <col min="13774" max="13776" width="9.5703125" customWidth="1"/>
    <col min="13777" max="13779" width="10" customWidth="1"/>
    <col min="13780" max="13782" width="8.5703125" customWidth="1"/>
    <col min="13783" max="13785" width="8.42578125" customWidth="1"/>
    <col min="13786" max="13788" width="11" customWidth="1"/>
    <col min="13789" max="13789" width="10.42578125" customWidth="1"/>
    <col min="13790" max="13790" width="8.85546875" bestFit="1" customWidth="1"/>
    <col min="13791" max="13791" width="10" customWidth="1"/>
    <col min="13794" max="13794" width="10.140625" customWidth="1"/>
    <col min="13799" max="13799" width="11.140625" customWidth="1"/>
    <col min="13800" max="13801" width="10.5703125" customWidth="1"/>
    <col min="14026" max="14026" width="17.85546875" customWidth="1"/>
    <col min="14027" max="14029" width="10.85546875" customWidth="1"/>
    <col min="14030" max="14032" width="9.5703125" customWidth="1"/>
    <col min="14033" max="14035" width="10" customWidth="1"/>
    <col min="14036" max="14038" width="8.5703125" customWidth="1"/>
    <col min="14039" max="14041" width="8.42578125" customWidth="1"/>
    <col min="14042" max="14044" width="11" customWidth="1"/>
    <col min="14045" max="14045" width="10.42578125" customWidth="1"/>
    <col min="14046" max="14046" width="8.85546875" bestFit="1" customWidth="1"/>
    <col min="14047" max="14047" width="10" customWidth="1"/>
    <col min="14050" max="14050" width="10.140625" customWidth="1"/>
    <col min="14055" max="14055" width="11.140625" customWidth="1"/>
    <col min="14056" max="14057" width="10.5703125" customWidth="1"/>
    <col min="14282" max="14282" width="17.85546875" customWidth="1"/>
    <col min="14283" max="14285" width="10.85546875" customWidth="1"/>
    <col min="14286" max="14288" width="9.5703125" customWidth="1"/>
    <col min="14289" max="14291" width="10" customWidth="1"/>
    <col min="14292" max="14294" width="8.5703125" customWidth="1"/>
    <col min="14295" max="14297" width="8.42578125" customWidth="1"/>
    <col min="14298" max="14300" width="11" customWidth="1"/>
    <col min="14301" max="14301" width="10.42578125" customWidth="1"/>
    <col min="14302" max="14302" width="8.85546875" bestFit="1" customWidth="1"/>
    <col min="14303" max="14303" width="10" customWidth="1"/>
    <col min="14306" max="14306" width="10.140625" customWidth="1"/>
    <col min="14311" max="14311" width="11.140625" customWidth="1"/>
    <col min="14312" max="14313" width="10.5703125" customWidth="1"/>
    <col min="14538" max="14538" width="17.85546875" customWidth="1"/>
    <col min="14539" max="14541" width="10.85546875" customWidth="1"/>
    <col min="14542" max="14544" width="9.5703125" customWidth="1"/>
    <col min="14545" max="14547" width="10" customWidth="1"/>
    <col min="14548" max="14550" width="8.5703125" customWidth="1"/>
    <col min="14551" max="14553" width="8.42578125" customWidth="1"/>
    <col min="14554" max="14556" width="11" customWidth="1"/>
    <col min="14557" max="14557" width="10.42578125" customWidth="1"/>
    <col min="14558" max="14558" width="8.85546875" bestFit="1" customWidth="1"/>
    <col min="14559" max="14559" width="10" customWidth="1"/>
    <col min="14562" max="14562" width="10.140625" customWidth="1"/>
    <col min="14567" max="14567" width="11.140625" customWidth="1"/>
    <col min="14568" max="14569" width="10.5703125" customWidth="1"/>
    <col min="14794" max="14794" width="17.85546875" customWidth="1"/>
    <col min="14795" max="14797" width="10.85546875" customWidth="1"/>
    <col min="14798" max="14800" width="9.5703125" customWidth="1"/>
    <col min="14801" max="14803" width="10" customWidth="1"/>
    <col min="14804" max="14806" width="8.5703125" customWidth="1"/>
    <col min="14807" max="14809" width="8.42578125" customWidth="1"/>
    <col min="14810" max="14812" width="11" customWidth="1"/>
    <col min="14813" max="14813" width="10.42578125" customWidth="1"/>
    <col min="14814" max="14814" width="8.85546875" bestFit="1" customWidth="1"/>
    <col min="14815" max="14815" width="10" customWidth="1"/>
    <col min="14818" max="14818" width="10.140625" customWidth="1"/>
    <col min="14823" max="14823" width="11.140625" customWidth="1"/>
    <col min="14824" max="14825" width="10.5703125" customWidth="1"/>
    <col min="15050" max="15050" width="17.85546875" customWidth="1"/>
    <col min="15051" max="15053" width="10.85546875" customWidth="1"/>
    <col min="15054" max="15056" width="9.5703125" customWidth="1"/>
    <col min="15057" max="15059" width="10" customWidth="1"/>
    <col min="15060" max="15062" width="8.5703125" customWidth="1"/>
    <col min="15063" max="15065" width="8.42578125" customWidth="1"/>
    <col min="15066" max="15068" width="11" customWidth="1"/>
    <col min="15069" max="15069" width="10.42578125" customWidth="1"/>
    <col min="15070" max="15070" width="8.85546875" bestFit="1" customWidth="1"/>
    <col min="15071" max="15071" width="10" customWidth="1"/>
    <col min="15074" max="15074" width="10.140625" customWidth="1"/>
    <col min="15079" max="15079" width="11.140625" customWidth="1"/>
    <col min="15080" max="15081" width="10.5703125" customWidth="1"/>
    <col min="15306" max="15306" width="17.85546875" customWidth="1"/>
    <col min="15307" max="15309" width="10.85546875" customWidth="1"/>
    <col min="15310" max="15312" width="9.5703125" customWidth="1"/>
    <col min="15313" max="15315" width="10" customWidth="1"/>
    <col min="15316" max="15318" width="8.5703125" customWidth="1"/>
    <col min="15319" max="15321" width="8.42578125" customWidth="1"/>
    <col min="15322" max="15324" width="11" customWidth="1"/>
    <col min="15325" max="15325" width="10.42578125" customWidth="1"/>
    <col min="15326" max="15326" width="8.85546875" bestFit="1" customWidth="1"/>
    <col min="15327" max="15327" width="10" customWidth="1"/>
    <col min="15330" max="15330" width="10.140625" customWidth="1"/>
    <col min="15335" max="15335" width="11.140625" customWidth="1"/>
    <col min="15336" max="15337" width="10.5703125" customWidth="1"/>
    <col min="15562" max="15562" width="17.85546875" customWidth="1"/>
    <col min="15563" max="15565" width="10.85546875" customWidth="1"/>
    <col min="15566" max="15568" width="9.5703125" customWidth="1"/>
    <col min="15569" max="15571" width="10" customWidth="1"/>
    <col min="15572" max="15574" width="8.5703125" customWidth="1"/>
    <col min="15575" max="15577" width="8.42578125" customWidth="1"/>
    <col min="15578" max="15580" width="11" customWidth="1"/>
    <col min="15581" max="15581" width="10.42578125" customWidth="1"/>
    <col min="15582" max="15582" width="8.85546875" bestFit="1" customWidth="1"/>
    <col min="15583" max="15583" width="10" customWidth="1"/>
    <col min="15586" max="15586" width="10.140625" customWidth="1"/>
    <col min="15591" max="15591" width="11.140625" customWidth="1"/>
    <col min="15592" max="15593" width="10.5703125" customWidth="1"/>
    <col min="15818" max="15818" width="17.85546875" customWidth="1"/>
    <col min="15819" max="15821" width="10.85546875" customWidth="1"/>
    <col min="15822" max="15824" width="9.5703125" customWidth="1"/>
    <col min="15825" max="15827" width="10" customWidth="1"/>
    <col min="15828" max="15830" width="8.5703125" customWidth="1"/>
    <col min="15831" max="15833" width="8.42578125" customWidth="1"/>
    <col min="15834" max="15836" width="11" customWidth="1"/>
    <col min="15837" max="15837" width="10.42578125" customWidth="1"/>
    <col min="15838" max="15838" width="8.85546875" bestFit="1" customWidth="1"/>
    <col min="15839" max="15839" width="10" customWidth="1"/>
    <col min="15842" max="15842" width="10.140625" customWidth="1"/>
    <col min="15847" max="15847" width="11.140625" customWidth="1"/>
    <col min="15848" max="15849" width="10.5703125" customWidth="1"/>
    <col min="16074" max="16074" width="17.85546875" customWidth="1"/>
    <col min="16075" max="16077" width="10.85546875" customWidth="1"/>
    <col min="16078" max="16080" width="9.5703125" customWidth="1"/>
    <col min="16081" max="16083" width="10" customWidth="1"/>
    <col min="16084" max="16086" width="8.5703125" customWidth="1"/>
    <col min="16087" max="16089" width="8.42578125" customWidth="1"/>
    <col min="16090" max="16092" width="11" customWidth="1"/>
    <col min="16093" max="16093" width="10.42578125" customWidth="1"/>
    <col min="16094" max="16094" width="8.85546875" bestFit="1" customWidth="1"/>
    <col min="16095" max="16095" width="10" customWidth="1"/>
    <col min="16098" max="16098" width="10.140625" customWidth="1"/>
    <col min="16103" max="16103" width="11.140625" customWidth="1"/>
    <col min="16104" max="16105" width="10.5703125" customWidth="1"/>
  </cols>
  <sheetData>
    <row r="2" spans="1:174">
      <c r="E2" s="163"/>
      <c r="F2" s="163"/>
      <c r="G2" s="163"/>
      <c r="H2" s="163"/>
      <c r="I2" s="163"/>
      <c r="J2" s="163"/>
      <c r="K2" s="458" t="s">
        <v>326</v>
      </c>
      <c r="L2" s="458"/>
      <c r="M2" s="458"/>
      <c r="N2" s="458"/>
      <c r="O2" s="458"/>
      <c r="P2" s="458"/>
    </row>
    <row r="3" spans="1:174">
      <c r="E3" s="163"/>
      <c r="F3" s="163"/>
      <c r="G3" s="163"/>
      <c r="H3" s="163"/>
      <c r="I3" s="163"/>
      <c r="J3" s="163"/>
      <c r="K3" s="458" t="s">
        <v>327</v>
      </c>
      <c r="L3" s="458"/>
      <c r="M3" s="458"/>
      <c r="N3" s="458"/>
      <c r="O3" s="458"/>
      <c r="P3" s="458"/>
    </row>
    <row r="4" spans="1:174">
      <c r="E4" s="458" t="s">
        <v>649</v>
      </c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</row>
    <row r="5" spans="1:174">
      <c r="E5" s="163"/>
      <c r="F5" s="163"/>
      <c r="G5" s="163"/>
      <c r="H5" s="163"/>
      <c r="I5" s="458" t="s">
        <v>650</v>
      </c>
      <c r="J5" s="458"/>
      <c r="K5" s="458"/>
      <c r="L5" s="458"/>
      <c r="M5" s="458"/>
      <c r="N5" s="458"/>
      <c r="O5" s="458"/>
      <c r="P5" s="458"/>
    </row>
    <row r="6" spans="1:174" ht="12.75" customHeight="1">
      <c r="E6" s="163"/>
      <c r="F6" s="163"/>
      <c r="G6" s="163"/>
      <c r="H6" s="163"/>
      <c r="I6" s="163"/>
      <c r="J6" s="163"/>
      <c r="K6" s="458" t="s">
        <v>662</v>
      </c>
      <c r="L6" s="458"/>
      <c r="M6" s="458"/>
      <c r="N6" s="458"/>
      <c r="O6" s="458"/>
      <c r="P6" s="458"/>
    </row>
    <row r="7" spans="1:174" ht="31.7" customHeight="1">
      <c r="A7" s="457" t="s">
        <v>578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</row>
    <row r="8" spans="1:174" ht="12" customHeight="1">
      <c r="L8" t="s">
        <v>2</v>
      </c>
      <c r="N8" t="s">
        <v>2</v>
      </c>
    </row>
    <row r="9" spans="1:174" ht="37.5" customHeight="1">
      <c r="A9" s="418" t="s">
        <v>329</v>
      </c>
      <c r="B9" s="459" t="s">
        <v>330</v>
      </c>
      <c r="C9" s="460"/>
      <c r="D9" s="461"/>
      <c r="E9" s="459" t="s">
        <v>331</v>
      </c>
      <c r="F9" s="460"/>
      <c r="G9" s="461"/>
      <c r="H9" s="459" t="s">
        <v>332</v>
      </c>
      <c r="I9" s="460"/>
      <c r="J9" s="461"/>
      <c r="K9" s="459" t="s">
        <v>333</v>
      </c>
      <c r="L9" s="460"/>
      <c r="M9" s="461"/>
      <c r="N9" s="459" t="s">
        <v>334</v>
      </c>
      <c r="O9" s="460"/>
      <c r="P9" s="461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</row>
    <row r="10" spans="1:174" ht="21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</row>
    <row r="11" spans="1:174" ht="1.35" hidden="1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</row>
    <row r="12" spans="1:174" s="23" customFormat="1" ht="6.75" hidden="1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</row>
    <row r="13" spans="1:174" s="90" customFormat="1" ht="13.35" customHeight="1">
      <c r="A13" s="417"/>
      <c r="B13" s="420" t="s">
        <v>579</v>
      </c>
      <c r="C13" s="420" t="s">
        <v>580</v>
      </c>
      <c r="D13" s="420" t="s">
        <v>581</v>
      </c>
      <c r="E13" s="420" t="s">
        <v>579</v>
      </c>
      <c r="F13" s="420" t="s">
        <v>580</v>
      </c>
      <c r="G13" s="420" t="s">
        <v>581</v>
      </c>
      <c r="H13" s="420" t="s">
        <v>579</v>
      </c>
      <c r="I13" s="420" t="s">
        <v>580</v>
      </c>
      <c r="J13" s="420" t="s">
        <v>581</v>
      </c>
      <c r="K13" s="420" t="s">
        <v>579</v>
      </c>
      <c r="L13" s="420" t="s">
        <v>580</v>
      </c>
      <c r="M13" s="420" t="s">
        <v>581</v>
      </c>
      <c r="N13" s="420" t="s">
        <v>579</v>
      </c>
      <c r="O13" s="420" t="s">
        <v>580</v>
      </c>
      <c r="P13" s="420" t="s">
        <v>581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</row>
    <row r="14" spans="1:174">
      <c r="A14" s="117" t="s">
        <v>335</v>
      </c>
      <c r="B14" s="105">
        <v>54.383259911749995</v>
      </c>
      <c r="C14" s="105">
        <v>54.383259911749995</v>
      </c>
      <c r="D14" s="105">
        <v>54.383259911749995</v>
      </c>
      <c r="E14" s="105">
        <v>59.670781893000004</v>
      </c>
      <c r="F14" s="105">
        <v>59.670781893000004</v>
      </c>
      <c r="G14" s="105">
        <v>59.670781893000004</v>
      </c>
      <c r="H14" s="105">
        <v>236.91444600131999</v>
      </c>
      <c r="I14" s="105">
        <v>236.91444600131999</v>
      </c>
      <c r="J14" s="105">
        <v>236.91444600131999</v>
      </c>
      <c r="K14" s="105">
        <v>2.4782608695599997</v>
      </c>
      <c r="L14" s="105">
        <v>2.4782608695599997</v>
      </c>
      <c r="M14" s="105">
        <v>2.4782608695599997</v>
      </c>
      <c r="N14" s="419">
        <v>353.44674867562998</v>
      </c>
      <c r="O14" s="419">
        <v>353.44674867562998</v>
      </c>
      <c r="P14" s="419">
        <v>353.44674867562998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</row>
    <row r="15" spans="1:174">
      <c r="A15" s="117" t="s">
        <v>336</v>
      </c>
      <c r="B15" s="105">
        <v>98.878654385000004</v>
      </c>
      <c r="C15" s="105">
        <v>98.878654385000004</v>
      </c>
      <c r="D15" s="105">
        <v>98.878654385000004</v>
      </c>
      <c r="E15" s="105">
        <v>250.61728395060001</v>
      </c>
      <c r="F15" s="105">
        <v>250.61728395060001</v>
      </c>
      <c r="G15" s="105">
        <v>250.61728395060001</v>
      </c>
      <c r="H15" s="105">
        <v>907.4053295875799</v>
      </c>
      <c r="I15" s="105">
        <v>907.4053295875799</v>
      </c>
      <c r="J15" s="105">
        <v>907.4053295875799</v>
      </c>
      <c r="K15" s="105">
        <v>1.6521739130399999</v>
      </c>
      <c r="L15" s="105">
        <v>1.6521739130399999</v>
      </c>
      <c r="M15" s="105">
        <v>1.6521739130399999</v>
      </c>
      <c r="N15" s="419">
        <v>1258.5534418362199</v>
      </c>
      <c r="O15" s="419">
        <v>1258.5534418362199</v>
      </c>
      <c r="P15" s="419">
        <v>1258.5534418362199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</row>
    <row r="16" spans="1:174">
      <c r="A16" s="117" t="s">
        <v>337</v>
      </c>
      <c r="B16" s="105">
        <v>64.271125350250003</v>
      </c>
      <c r="C16" s="105">
        <v>64.271125350250003</v>
      </c>
      <c r="D16" s="105">
        <v>64.271125350250003</v>
      </c>
      <c r="E16" s="105">
        <v>160</v>
      </c>
      <c r="F16" s="105">
        <v>160</v>
      </c>
      <c r="G16" s="105">
        <v>160</v>
      </c>
      <c r="H16" s="105">
        <v>231</v>
      </c>
      <c r="I16" s="105">
        <v>231</v>
      </c>
      <c r="J16" s="105">
        <v>231</v>
      </c>
      <c r="K16" s="105">
        <v>2.4782608695599997</v>
      </c>
      <c r="L16" s="105">
        <v>2.4782608695599997</v>
      </c>
      <c r="M16" s="105">
        <v>2.4782608695599997</v>
      </c>
      <c r="N16" s="419">
        <v>457.74938621981005</v>
      </c>
      <c r="O16" s="419">
        <v>457.74938621981005</v>
      </c>
      <c r="P16" s="419">
        <v>457.74938621981005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</row>
    <row r="17" spans="1:174">
      <c r="A17" s="117" t="s">
        <v>338</v>
      </c>
      <c r="B17" s="105">
        <v>16.809371245449999</v>
      </c>
      <c r="C17" s="105">
        <v>16.809371245449999</v>
      </c>
      <c r="D17" s="105">
        <v>16.809371245449999</v>
      </c>
      <c r="E17" s="105">
        <v>14.32098765432</v>
      </c>
      <c r="F17" s="105">
        <v>14.32098765432</v>
      </c>
      <c r="G17" s="105">
        <v>14.32098765432</v>
      </c>
      <c r="H17" s="105">
        <v>95.455820476260001</v>
      </c>
      <c r="I17" s="105">
        <v>95.455820476260001</v>
      </c>
      <c r="J17" s="105">
        <v>95.455820476260001</v>
      </c>
      <c r="K17" s="105">
        <v>1.6521739130399999</v>
      </c>
      <c r="L17" s="105">
        <v>1.6521739130399999</v>
      </c>
      <c r="M17" s="105">
        <v>1.6521739130399999</v>
      </c>
      <c r="N17" s="419">
        <v>128.23835328907001</v>
      </c>
      <c r="O17" s="419">
        <v>128.23835328907001</v>
      </c>
      <c r="P17" s="419">
        <v>128.23835328907001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</row>
    <row r="18" spans="1:174">
      <c r="A18" s="117" t="s">
        <v>339</v>
      </c>
      <c r="B18" s="105">
        <v>1730.3764517375</v>
      </c>
      <c r="C18" s="105">
        <v>1730.3764517375</v>
      </c>
      <c r="D18" s="105">
        <v>1730.3764517375</v>
      </c>
      <c r="E18" s="105">
        <v>310.28806584360001</v>
      </c>
      <c r="F18" s="105">
        <v>310.28806584360001</v>
      </c>
      <c r="G18" s="105">
        <v>310.28806584360001</v>
      </c>
      <c r="H18" s="105">
        <v>652.08976156673998</v>
      </c>
      <c r="I18" s="105">
        <v>652.08976156673998</v>
      </c>
      <c r="J18" s="105">
        <v>652.08976156673998</v>
      </c>
      <c r="K18" s="105">
        <v>14.86956521736</v>
      </c>
      <c r="L18" s="105">
        <v>14.86956521736</v>
      </c>
      <c r="M18" s="105">
        <v>14.86956521736</v>
      </c>
      <c r="N18" s="419">
        <v>2707.6238443652001</v>
      </c>
      <c r="O18" s="419">
        <v>2707.6238443652001</v>
      </c>
      <c r="P18" s="419">
        <v>2707.6238443652001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</row>
    <row r="19" spans="1:174">
      <c r="A19" s="117" t="s">
        <v>340</v>
      </c>
      <c r="B19" s="105">
        <v>54.383259911749995</v>
      </c>
      <c r="C19" s="105">
        <v>54.383259911749995</v>
      </c>
      <c r="D19" s="105">
        <v>54.383259911749995</v>
      </c>
      <c r="E19" s="105">
        <v>61</v>
      </c>
      <c r="F19" s="105">
        <v>61</v>
      </c>
      <c r="G19" s="105">
        <v>61</v>
      </c>
      <c r="H19" s="105">
        <v>193</v>
      </c>
      <c r="I19" s="105">
        <v>193</v>
      </c>
      <c r="J19" s="105">
        <v>193</v>
      </c>
      <c r="K19" s="105">
        <v>12.3913043478</v>
      </c>
      <c r="L19" s="105">
        <v>12.3913043478</v>
      </c>
      <c r="M19" s="105">
        <v>12.3913043478</v>
      </c>
      <c r="N19" s="419">
        <v>320.77456425954995</v>
      </c>
      <c r="O19" s="419">
        <v>320.77456425954995</v>
      </c>
      <c r="P19" s="419">
        <v>320.77456425954995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</row>
    <row r="20" spans="1:174">
      <c r="A20" s="117" t="s">
        <v>341</v>
      </c>
      <c r="B20" s="105">
        <v>44.495394473250002</v>
      </c>
      <c r="C20" s="105">
        <v>44.495394473250002</v>
      </c>
      <c r="D20" s="105">
        <v>44.495394473250002</v>
      </c>
      <c r="E20" s="105">
        <v>107.4074074074</v>
      </c>
      <c r="F20" s="105">
        <v>107.4074074074</v>
      </c>
      <c r="G20" s="105">
        <v>107.4074074074</v>
      </c>
      <c r="H20" s="105">
        <v>187.46143057385999</v>
      </c>
      <c r="I20" s="105">
        <v>187.46143057385999</v>
      </c>
      <c r="J20" s="105">
        <v>187.46143057385999</v>
      </c>
      <c r="K20" s="105">
        <v>4.1304347826000001</v>
      </c>
      <c r="L20" s="105">
        <v>4.1304347826000001</v>
      </c>
      <c r="M20" s="105">
        <v>4.1304347826000001</v>
      </c>
      <c r="N20" s="419">
        <v>343.49466723710998</v>
      </c>
      <c r="O20" s="419">
        <v>343.49466723710998</v>
      </c>
      <c r="P20" s="419">
        <v>343.49466723710998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</row>
    <row r="21" spans="1:174">
      <c r="A21" s="117" t="s">
        <v>342</v>
      </c>
      <c r="B21" s="105">
        <v>24.719663596250001</v>
      </c>
      <c r="C21" s="105">
        <v>24.719663596250001</v>
      </c>
      <c r="D21" s="105">
        <v>24.719663596250001</v>
      </c>
      <c r="E21" s="105">
        <v>17.901234567900001</v>
      </c>
      <c r="F21" s="105">
        <v>17.901234567900001</v>
      </c>
      <c r="G21" s="105">
        <v>17.901234567900001</v>
      </c>
      <c r="H21" s="105">
        <v>103.50631135979999</v>
      </c>
      <c r="I21" s="105">
        <v>103.50631135979999</v>
      </c>
      <c r="J21" s="105">
        <v>103.50631135979999</v>
      </c>
      <c r="K21" s="105">
        <v>2.4782608695599997</v>
      </c>
      <c r="L21" s="105">
        <v>2.4782608695599997</v>
      </c>
      <c r="M21" s="105">
        <v>2.4782608695599997</v>
      </c>
      <c r="N21" s="419">
        <v>148.60547039351002</v>
      </c>
      <c r="O21" s="419">
        <v>148.60547039351002</v>
      </c>
      <c r="P21" s="419">
        <v>148.60547039351002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</row>
    <row r="22" spans="1:174">
      <c r="A22" s="117" t="s">
        <v>343</v>
      </c>
      <c r="B22" s="105">
        <v>19.775730877000001</v>
      </c>
      <c r="C22" s="105">
        <v>19.775730877000001</v>
      </c>
      <c r="D22" s="105">
        <v>19.775730877000001</v>
      </c>
      <c r="E22" s="105">
        <v>77.572016460900002</v>
      </c>
      <c r="F22" s="105">
        <v>77.572016460900002</v>
      </c>
      <c r="G22" s="105">
        <v>77.572016460900002</v>
      </c>
      <c r="H22" s="105">
        <v>57.503506310999995</v>
      </c>
      <c r="I22" s="105">
        <v>57.503506310999995</v>
      </c>
      <c r="J22" s="105">
        <v>57.503506310999995</v>
      </c>
      <c r="K22" s="105">
        <v>1.6521739130399999</v>
      </c>
      <c r="L22" s="105">
        <v>1.6521739130399999</v>
      </c>
      <c r="M22" s="105">
        <v>1.6521739130399999</v>
      </c>
      <c r="N22" s="419">
        <v>156.50342756193999</v>
      </c>
      <c r="O22" s="419">
        <v>156.50342756193999</v>
      </c>
      <c r="P22" s="419">
        <v>156.50342756193999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</row>
    <row r="23" spans="1:174">
      <c r="A23" s="117" t="s">
        <v>344</v>
      </c>
      <c r="B23" s="105">
        <v>13.8430116139</v>
      </c>
      <c r="C23" s="105">
        <v>13.8430116139</v>
      </c>
      <c r="D23" s="105">
        <v>13.8430116139</v>
      </c>
      <c r="E23" s="105">
        <v>13.12757201646</v>
      </c>
      <c r="F23" s="105">
        <v>13.12757201646</v>
      </c>
      <c r="G23" s="105">
        <v>13.12757201646</v>
      </c>
      <c r="H23" s="105">
        <v>16.10098176708</v>
      </c>
      <c r="I23" s="105">
        <v>16.10098176708</v>
      </c>
      <c r="J23" s="105">
        <v>16.10098176708</v>
      </c>
      <c r="K23" s="105">
        <v>0</v>
      </c>
      <c r="L23" s="105">
        <v>0</v>
      </c>
      <c r="M23" s="105">
        <v>0</v>
      </c>
      <c r="N23" s="419">
        <v>43.071565397439997</v>
      </c>
      <c r="O23" s="419">
        <v>43.071565397439997</v>
      </c>
      <c r="P23" s="419">
        <v>43.071565397439997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</row>
    <row r="24" spans="1:174">
      <c r="A24" s="117" t="s">
        <v>345</v>
      </c>
      <c r="B24" s="105">
        <v>13.8430116139</v>
      </c>
      <c r="C24" s="105">
        <v>13.8430116139</v>
      </c>
      <c r="D24" s="105">
        <v>13.8430116139</v>
      </c>
      <c r="E24" s="105">
        <v>13.12757201646</v>
      </c>
      <c r="F24" s="105">
        <v>13.12757201646</v>
      </c>
      <c r="G24" s="105">
        <v>13.12757201646</v>
      </c>
      <c r="H24" s="105">
        <v>87.405329592719994</v>
      </c>
      <c r="I24" s="105">
        <v>87.405329592719994</v>
      </c>
      <c r="J24" s="105">
        <v>87.405329592719994</v>
      </c>
      <c r="K24" s="105">
        <v>1.6521739130399999</v>
      </c>
      <c r="L24" s="105">
        <v>1.6521739130399999</v>
      </c>
      <c r="M24" s="105">
        <v>1.6521739130399999</v>
      </c>
      <c r="N24" s="419">
        <v>116.02808713611999</v>
      </c>
      <c r="O24" s="419">
        <v>116.02808713611999</v>
      </c>
      <c r="P24" s="419">
        <v>116.02808713611999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</row>
    <row r="25" spans="1:174">
      <c r="A25" s="117" t="s">
        <v>346</v>
      </c>
      <c r="B25" s="105">
        <v>19.775730877000001</v>
      </c>
      <c r="C25" s="105">
        <v>19.775730877000001</v>
      </c>
      <c r="D25" s="105">
        <v>19.775730877000001</v>
      </c>
      <c r="E25" s="105">
        <v>71.604938271600005</v>
      </c>
      <c r="F25" s="105">
        <v>71.604938271600005</v>
      </c>
      <c r="G25" s="105">
        <v>71.604938271600005</v>
      </c>
      <c r="H25" s="105">
        <v>63.253856942099993</v>
      </c>
      <c r="I25" s="105">
        <v>63.253856942099993</v>
      </c>
      <c r="J25" s="105">
        <v>63.253856942099993</v>
      </c>
      <c r="K25" s="105">
        <v>0</v>
      </c>
      <c r="L25" s="105">
        <v>0</v>
      </c>
      <c r="M25" s="105">
        <v>0</v>
      </c>
      <c r="N25" s="419">
        <v>154.63452609070001</v>
      </c>
      <c r="O25" s="419">
        <v>154.63452609070001</v>
      </c>
      <c r="P25" s="419">
        <v>154.63452609070001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</row>
    <row r="26" spans="1:174">
      <c r="A26" s="117" t="s">
        <v>347</v>
      </c>
      <c r="B26" s="105">
        <v>59.327192630999996</v>
      </c>
      <c r="C26" s="105">
        <v>59.327192630999996</v>
      </c>
      <c r="D26" s="105">
        <v>59.327192630999996</v>
      </c>
      <c r="E26" s="105">
        <v>165</v>
      </c>
      <c r="F26" s="105">
        <v>165</v>
      </c>
      <c r="G26" s="105">
        <v>165</v>
      </c>
      <c r="H26" s="105">
        <v>267</v>
      </c>
      <c r="I26" s="105">
        <v>267</v>
      </c>
      <c r="J26" s="105">
        <v>267</v>
      </c>
      <c r="K26" s="105">
        <v>1.6521739130399999</v>
      </c>
      <c r="L26" s="105">
        <v>1.6521739130399999</v>
      </c>
      <c r="M26" s="105">
        <v>1.6521739130399999</v>
      </c>
      <c r="N26" s="419">
        <v>492.97936654403998</v>
      </c>
      <c r="O26" s="419">
        <v>492.97936654403998</v>
      </c>
      <c r="P26" s="419">
        <v>492.97936654403998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</row>
    <row r="27" spans="1:174">
      <c r="A27" s="117" t="s">
        <v>348</v>
      </c>
      <c r="B27" s="105">
        <v>54.383259911749995</v>
      </c>
      <c r="C27" s="105">
        <v>54.383259911749995</v>
      </c>
      <c r="D27" s="105">
        <v>54.383259911749995</v>
      </c>
      <c r="E27" s="105">
        <v>119.34156378600001</v>
      </c>
      <c r="F27" s="105">
        <v>119.34156378600001</v>
      </c>
      <c r="G27" s="105">
        <v>119.34156378600001</v>
      </c>
      <c r="H27" s="105">
        <v>102.35624123357999</v>
      </c>
      <c r="I27" s="105">
        <v>102.35624123357999</v>
      </c>
      <c r="J27" s="105">
        <v>102.35624123357999</v>
      </c>
      <c r="K27" s="105">
        <v>0</v>
      </c>
      <c r="L27" s="105">
        <v>0</v>
      </c>
      <c r="M27" s="105">
        <v>0</v>
      </c>
      <c r="N27" s="419">
        <v>276.08106493132999</v>
      </c>
      <c r="O27" s="419">
        <v>276.08106493132999</v>
      </c>
      <c r="P27" s="419">
        <v>276.08106493132999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</row>
    <row r="28" spans="1:174">
      <c r="A28" s="117" t="s">
        <v>349</v>
      </c>
      <c r="B28" s="105">
        <v>32.62995594705</v>
      </c>
      <c r="C28" s="105">
        <v>32.62995594705</v>
      </c>
      <c r="D28" s="105">
        <v>32.62995594705</v>
      </c>
      <c r="E28" s="105">
        <v>21</v>
      </c>
      <c r="F28" s="105">
        <v>21</v>
      </c>
      <c r="G28" s="105">
        <v>21</v>
      </c>
      <c r="H28" s="105">
        <v>135</v>
      </c>
      <c r="I28" s="105">
        <v>135</v>
      </c>
      <c r="J28" s="105">
        <v>135</v>
      </c>
      <c r="K28" s="105">
        <v>1.6521739130399999</v>
      </c>
      <c r="L28" s="105">
        <v>1.6521739130399999</v>
      </c>
      <c r="M28" s="105">
        <v>1.6521739130399999</v>
      </c>
      <c r="N28" s="419">
        <v>190.28212986009001</v>
      </c>
      <c r="O28" s="419">
        <v>190.28212986009001</v>
      </c>
      <c r="P28" s="419">
        <v>190.28212986009001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</row>
    <row r="29" spans="1:174">
      <c r="A29" s="117" t="s">
        <v>350</v>
      </c>
      <c r="B29" s="105">
        <v>17.798157789299999</v>
      </c>
      <c r="C29" s="105">
        <v>17.798157789299999</v>
      </c>
      <c r="D29" s="105">
        <v>17.798157789299999</v>
      </c>
      <c r="E29" s="105">
        <v>27</v>
      </c>
      <c r="F29" s="105">
        <v>27</v>
      </c>
      <c r="G29" s="105">
        <v>27</v>
      </c>
      <c r="H29" s="105">
        <v>110.40673211711999</v>
      </c>
      <c r="I29" s="105">
        <v>110.40673211711999</v>
      </c>
      <c r="J29" s="105">
        <v>110.40673211711999</v>
      </c>
      <c r="K29" s="105">
        <v>0</v>
      </c>
      <c r="L29" s="105">
        <v>0</v>
      </c>
      <c r="M29" s="105">
        <v>0</v>
      </c>
      <c r="N29" s="419">
        <v>155.20488990641999</v>
      </c>
      <c r="O29" s="419">
        <v>155.20488990641999</v>
      </c>
      <c r="P29" s="419">
        <v>155.20488990641999</v>
      </c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</row>
    <row r="30" spans="1:174">
      <c r="A30" s="117" t="s">
        <v>351</v>
      </c>
      <c r="B30" s="105">
        <v>84.046856227250004</v>
      </c>
      <c r="C30" s="105">
        <v>84.046856227250004</v>
      </c>
      <c r="D30" s="105">
        <v>84.046856227250004</v>
      </c>
      <c r="E30" s="105">
        <v>125.30864197530001</v>
      </c>
      <c r="F30" s="105">
        <v>125.30864197530001</v>
      </c>
      <c r="G30" s="105">
        <v>125.30864197530001</v>
      </c>
      <c r="H30" s="105">
        <v>295</v>
      </c>
      <c r="I30" s="105">
        <v>295</v>
      </c>
      <c r="J30" s="105">
        <v>295</v>
      </c>
      <c r="K30" s="105">
        <v>2.4782608695599997</v>
      </c>
      <c r="L30" s="105">
        <v>2.4782608695599997</v>
      </c>
      <c r="M30" s="105">
        <v>2.4782608695599997</v>
      </c>
      <c r="N30" s="419">
        <v>506.83375907211007</v>
      </c>
      <c r="O30" s="419">
        <v>506.83375907211007</v>
      </c>
      <c r="P30" s="419">
        <v>506.83375907211007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</row>
    <row r="31" spans="1:174">
      <c r="A31" s="117" t="s">
        <v>352</v>
      </c>
      <c r="B31" s="105">
        <v>24.719663596250001</v>
      </c>
      <c r="C31" s="105">
        <v>24.719663596250001</v>
      </c>
      <c r="D31" s="105">
        <v>24.719663596250001</v>
      </c>
      <c r="E31" s="105">
        <v>20.28806584362</v>
      </c>
      <c r="F31" s="105">
        <v>20.28806584362</v>
      </c>
      <c r="G31" s="105">
        <v>20.28806584362</v>
      </c>
      <c r="H31" s="105">
        <v>110</v>
      </c>
      <c r="I31" s="105">
        <v>110</v>
      </c>
      <c r="J31" s="105">
        <v>110</v>
      </c>
      <c r="K31" s="105">
        <v>2.4782608695599997</v>
      </c>
      <c r="L31" s="105">
        <v>2.4782608695599997</v>
      </c>
      <c r="M31" s="105">
        <v>2.4782608695599997</v>
      </c>
      <c r="N31" s="419">
        <v>157.48599030943001</v>
      </c>
      <c r="O31" s="419">
        <v>157.48599030943001</v>
      </c>
      <c r="P31" s="419">
        <v>157.48599030943001</v>
      </c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</row>
    <row r="32" spans="1:174">
      <c r="A32" s="117" t="s">
        <v>353</v>
      </c>
      <c r="B32" s="105">
        <v>19.775730877000001</v>
      </c>
      <c r="C32" s="105">
        <v>19.775730877000001</v>
      </c>
      <c r="D32" s="105">
        <v>19.775730877000001</v>
      </c>
      <c r="E32" s="105">
        <v>11.934156378600001</v>
      </c>
      <c r="F32" s="105">
        <v>11.934156378600001</v>
      </c>
      <c r="G32" s="105">
        <v>11.934156378600001</v>
      </c>
      <c r="H32" s="105">
        <v>65</v>
      </c>
      <c r="I32" s="105">
        <v>65</v>
      </c>
      <c r="J32" s="105">
        <v>65</v>
      </c>
      <c r="K32" s="105">
        <v>0</v>
      </c>
      <c r="L32" s="105">
        <v>0</v>
      </c>
      <c r="M32" s="105">
        <v>0</v>
      </c>
      <c r="N32" s="419">
        <v>96.709887255599995</v>
      </c>
      <c r="O32" s="419">
        <v>96.709887255599995</v>
      </c>
      <c r="P32" s="419">
        <v>96.709887255599995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</row>
    <row r="33" spans="1:174">
      <c r="A33" s="117" t="s">
        <v>354</v>
      </c>
      <c r="B33" s="105">
        <v>20.764517420849998</v>
      </c>
      <c r="C33" s="105">
        <v>20.764517420849998</v>
      </c>
      <c r="D33" s="105">
        <v>20.764517420849998</v>
      </c>
      <c r="E33" s="105">
        <v>38</v>
      </c>
      <c r="F33" s="105">
        <v>38</v>
      </c>
      <c r="G33" s="105">
        <v>38</v>
      </c>
      <c r="H33" s="105">
        <v>109.2566619909</v>
      </c>
      <c r="I33" s="105">
        <v>109.2566619909</v>
      </c>
      <c r="J33" s="105">
        <v>109.2566619909</v>
      </c>
      <c r="K33" s="105">
        <v>3.3043478260799999</v>
      </c>
      <c r="L33" s="105">
        <v>3.3043478260799999</v>
      </c>
      <c r="M33" s="105">
        <v>3.3043478260799999</v>
      </c>
      <c r="N33" s="419">
        <v>171.32552723782999</v>
      </c>
      <c r="O33" s="419">
        <v>171.32552723782999</v>
      </c>
      <c r="P33" s="419">
        <v>171.32552723782999</v>
      </c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</row>
    <row r="34" spans="1:174">
      <c r="A34" s="418" t="s">
        <v>241</v>
      </c>
      <c r="B34" s="419">
        <v>2468.9999999934507</v>
      </c>
      <c r="C34" s="419">
        <v>2468.9999999934507</v>
      </c>
      <c r="D34" s="419">
        <v>2468.9999999934507</v>
      </c>
      <c r="E34" s="419">
        <v>1684.5102880657598</v>
      </c>
      <c r="F34" s="419">
        <v>1684.5102880657598</v>
      </c>
      <c r="G34" s="419">
        <v>1684.5102880657598</v>
      </c>
      <c r="H34" s="419">
        <v>4025.1164095200597</v>
      </c>
      <c r="I34" s="419">
        <v>4025.1164095200597</v>
      </c>
      <c r="J34" s="419">
        <v>4025.1164095200597</v>
      </c>
      <c r="K34" s="419">
        <v>56.999999999880011</v>
      </c>
      <c r="L34" s="419">
        <v>56.999999999880011</v>
      </c>
      <c r="M34" s="419">
        <v>56.999999999880011</v>
      </c>
      <c r="N34" s="419">
        <v>8235.6266975791514</v>
      </c>
      <c r="O34" s="419">
        <v>8235.6266975791514</v>
      </c>
      <c r="P34" s="419">
        <v>8235.6266975791514</v>
      </c>
    </row>
  </sheetData>
  <mergeCells count="11">
    <mergeCell ref="B9:D9"/>
    <mergeCell ref="E9:G9"/>
    <mergeCell ref="H9:J9"/>
    <mergeCell ref="K9:M9"/>
    <mergeCell ref="N9:P9"/>
    <mergeCell ref="A7:N7"/>
    <mergeCell ref="K6:P6"/>
    <mergeCell ref="I5:P5"/>
    <mergeCell ref="K2:P2"/>
    <mergeCell ref="K3:P3"/>
    <mergeCell ref="E4:P4"/>
  </mergeCells>
  <pageMargins left="0.26041666666666669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91"/>
  <sheetViews>
    <sheetView workbookViewId="0">
      <selection activeCell="M1" sqref="M1:M2"/>
    </sheetView>
  </sheetViews>
  <sheetFormatPr defaultRowHeight="15"/>
  <cols>
    <col min="1" max="1" width="42.85546875" style="89" customWidth="1"/>
    <col min="2" max="2" width="5.85546875" style="89" customWidth="1"/>
    <col min="3" max="3" width="5" style="89" customWidth="1"/>
    <col min="4" max="4" width="6.42578125" style="89" customWidth="1"/>
    <col min="5" max="5" width="12.85546875" style="89" customWidth="1"/>
    <col min="6" max="6" width="6.140625" style="89" customWidth="1"/>
    <col min="7" max="7" width="11.5703125" style="89" customWidth="1"/>
    <col min="8" max="9" width="11.28515625" customWidth="1"/>
    <col min="10" max="10" width="10" bestFit="1" customWidth="1"/>
    <col min="257" max="257" width="42.85546875" customWidth="1"/>
    <col min="258" max="258" width="5.85546875" customWidth="1"/>
    <col min="259" max="259" width="5" customWidth="1"/>
    <col min="260" max="260" width="6.42578125" customWidth="1"/>
    <col min="261" max="261" width="12.85546875" customWidth="1"/>
    <col min="262" max="262" width="6.140625" customWidth="1"/>
    <col min="263" max="263" width="11.5703125" customWidth="1"/>
    <col min="264" max="265" width="11.28515625" customWidth="1"/>
    <col min="266" max="266" width="10" bestFit="1" customWidth="1"/>
    <col min="513" max="513" width="42.85546875" customWidth="1"/>
    <col min="514" max="514" width="5.85546875" customWidth="1"/>
    <col min="515" max="515" width="5" customWidth="1"/>
    <col min="516" max="516" width="6.42578125" customWidth="1"/>
    <col min="517" max="517" width="12.85546875" customWidth="1"/>
    <col min="518" max="518" width="6.140625" customWidth="1"/>
    <col min="519" max="519" width="11.5703125" customWidth="1"/>
    <col min="520" max="521" width="11.28515625" customWidth="1"/>
    <col min="522" max="522" width="10" bestFit="1" customWidth="1"/>
    <col min="769" max="769" width="42.85546875" customWidth="1"/>
    <col min="770" max="770" width="5.85546875" customWidth="1"/>
    <col min="771" max="771" width="5" customWidth="1"/>
    <col min="772" max="772" width="6.42578125" customWidth="1"/>
    <col min="773" max="773" width="12.85546875" customWidth="1"/>
    <col min="774" max="774" width="6.140625" customWidth="1"/>
    <col min="775" max="775" width="11.5703125" customWidth="1"/>
    <col min="776" max="777" width="11.28515625" customWidth="1"/>
    <col min="778" max="778" width="10" bestFit="1" customWidth="1"/>
    <col min="1025" max="1025" width="42.85546875" customWidth="1"/>
    <col min="1026" max="1026" width="5.85546875" customWidth="1"/>
    <col min="1027" max="1027" width="5" customWidth="1"/>
    <col min="1028" max="1028" width="6.42578125" customWidth="1"/>
    <col min="1029" max="1029" width="12.85546875" customWidth="1"/>
    <col min="1030" max="1030" width="6.140625" customWidth="1"/>
    <col min="1031" max="1031" width="11.5703125" customWidth="1"/>
    <col min="1032" max="1033" width="11.28515625" customWidth="1"/>
    <col min="1034" max="1034" width="10" bestFit="1" customWidth="1"/>
    <col min="1281" max="1281" width="42.85546875" customWidth="1"/>
    <col min="1282" max="1282" width="5.85546875" customWidth="1"/>
    <col min="1283" max="1283" width="5" customWidth="1"/>
    <col min="1284" max="1284" width="6.42578125" customWidth="1"/>
    <col min="1285" max="1285" width="12.85546875" customWidth="1"/>
    <col min="1286" max="1286" width="6.140625" customWidth="1"/>
    <col min="1287" max="1287" width="11.5703125" customWidth="1"/>
    <col min="1288" max="1289" width="11.28515625" customWidth="1"/>
    <col min="1290" max="1290" width="10" bestFit="1" customWidth="1"/>
    <col min="1537" max="1537" width="42.85546875" customWidth="1"/>
    <col min="1538" max="1538" width="5.85546875" customWidth="1"/>
    <col min="1539" max="1539" width="5" customWidth="1"/>
    <col min="1540" max="1540" width="6.42578125" customWidth="1"/>
    <col min="1541" max="1541" width="12.85546875" customWidth="1"/>
    <col min="1542" max="1542" width="6.140625" customWidth="1"/>
    <col min="1543" max="1543" width="11.5703125" customWidth="1"/>
    <col min="1544" max="1545" width="11.28515625" customWidth="1"/>
    <col min="1546" max="1546" width="10" bestFit="1" customWidth="1"/>
    <col min="1793" max="1793" width="42.85546875" customWidth="1"/>
    <col min="1794" max="1794" width="5.85546875" customWidth="1"/>
    <col min="1795" max="1795" width="5" customWidth="1"/>
    <col min="1796" max="1796" width="6.42578125" customWidth="1"/>
    <col min="1797" max="1797" width="12.85546875" customWidth="1"/>
    <col min="1798" max="1798" width="6.140625" customWidth="1"/>
    <col min="1799" max="1799" width="11.5703125" customWidth="1"/>
    <col min="1800" max="1801" width="11.28515625" customWidth="1"/>
    <col min="1802" max="1802" width="10" bestFit="1" customWidth="1"/>
    <col min="2049" max="2049" width="42.85546875" customWidth="1"/>
    <col min="2050" max="2050" width="5.85546875" customWidth="1"/>
    <col min="2051" max="2051" width="5" customWidth="1"/>
    <col min="2052" max="2052" width="6.42578125" customWidth="1"/>
    <col min="2053" max="2053" width="12.85546875" customWidth="1"/>
    <col min="2054" max="2054" width="6.140625" customWidth="1"/>
    <col min="2055" max="2055" width="11.5703125" customWidth="1"/>
    <col min="2056" max="2057" width="11.28515625" customWidth="1"/>
    <col min="2058" max="2058" width="10" bestFit="1" customWidth="1"/>
    <col min="2305" max="2305" width="42.85546875" customWidth="1"/>
    <col min="2306" max="2306" width="5.85546875" customWidth="1"/>
    <col min="2307" max="2307" width="5" customWidth="1"/>
    <col min="2308" max="2308" width="6.42578125" customWidth="1"/>
    <col min="2309" max="2309" width="12.85546875" customWidth="1"/>
    <col min="2310" max="2310" width="6.140625" customWidth="1"/>
    <col min="2311" max="2311" width="11.5703125" customWidth="1"/>
    <col min="2312" max="2313" width="11.28515625" customWidth="1"/>
    <col min="2314" max="2314" width="10" bestFit="1" customWidth="1"/>
    <col min="2561" max="2561" width="42.85546875" customWidth="1"/>
    <col min="2562" max="2562" width="5.85546875" customWidth="1"/>
    <col min="2563" max="2563" width="5" customWidth="1"/>
    <col min="2564" max="2564" width="6.42578125" customWidth="1"/>
    <col min="2565" max="2565" width="12.85546875" customWidth="1"/>
    <col min="2566" max="2566" width="6.140625" customWidth="1"/>
    <col min="2567" max="2567" width="11.5703125" customWidth="1"/>
    <col min="2568" max="2569" width="11.28515625" customWidth="1"/>
    <col min="2570" max="2570" width="10" bestFit="1" customWidth="1"/>
    <col min="2817" max="2817" width="42.85546875" customWidth="1"/>
    <col min="2818" max="2818" width="5.85546875" customWidth="1"/>
    <col min="2819" max="2819" width="5" customWidth="1"/>
    <col min="2820" max="2820" width="6.42578125" customWidth="1"/>
    <col min="2821" max="2821" width="12.85546875" customWidth="1"/>
    <col min="2822" max="2822" width="6.140625" customWidth="1"/>
    <col min="2823" max="2823" width="11.5703125" customWidth="1"/>
    <col min="2824" max="2825" width="11.28515625" customWidth="1"/>
    <col min="2826" max="2826" width="10" bestFit="1" customWidth="1"/>
    <col min="3073" max="3073" width="42.85546875" customWidth="1"/>
    <col min="3074" max="3074" width="5.85546875" customWidth="1"/>
    <col min="3075" max="3075" width="5" customWidth="1"/>
    <col min="3076" max="3076" width="6.42578125" customWidth="1"/>
    <col min="3077" max="3077" width="12.85546875" customWidth="1"/>
    <col min="3078" max="3078" width="6.140625" customWidth="1"/>
    <col min="3079" max="3079" width="11.5703125" customWidth="1"/>
    <col min="3080" max="3081" width="11.28515625" customWidth="1"/>
    <col min="3082" max="3082" width="10" bestFit="1" customWidth="1"/>
    <col min="3329" max="3329" width="42.85546875" customWidth="1"/>
    <col min="3330" max="3330" width="5.85546875" customWidth="1"/>
    <col min="3331" max="3331" width="5" customWidth="1"/>
    <col min="3332" max="3332" width="6.42578125" customWidth="1"/>
    <col min="3333" max="3333" width="12.85546875" customWidth="1"/>
    <col min="3334" max="3334" width="6.140625" customWidth="1"/>
    <col min="3335" max="3335" width="11.5703125" customWidth="1"/>
    <col min="3336" max="3337" width="11.28515625" customWidth="1"/>
    <col min="3338" max="3338" width="10" bestFit="1" customWidth="1"/>
    <col min="3585" max="3585" width="42.85546875" customWidth="1"/>
    <col min="3586" max="3586" width="5.85546875" customWidth="1"/>
    <col min="3587" max="3587" width="5" customWidth="1"/>
    <col min="3588" max="3588" width="6.42578125" customWidth="1"/>
    <col min="3589" max="3589" width="12.85546875" customWidth="1"/>
    <col min="3590" max="3590" width="6.140625" customWidth="1"/>
    <col min="3591" max="3591" width="11.5703125" customWidth="1"/>
    <col min="3592" max="3593" width="11.28515625" customWidth="1"/>
    <col min="3594" max="3594" width="10" bestFit="1" customWidth="1"/>
    <col min="3841" max="3841" width="42.85546875" customWidth="1"/>
    <col min="3842" max="3842" width="5.85546875" customWidth="1"/>
    <col min="3843" max="3843" width="5" customWidth="1"/>
    <col min="3844" max="3844" width="6.42578125" customWidth="1"/>
    <col min="3845" max="3845" width="12.85546875" customWidth="1"/>
    <col min="3846" max="3846" width="6.140625" customWidth="1"/>
    <col min="3847" max="3847" width="11.5703125" customWidth="1"/>
    <col min="3848" max="3849" width="11.28515625" customWidth="1"/>
    <col min="3850" max="3850" width="10" bestFit="1" customWidth="1"/>
    <col min="4097" max="4097" width="42.85546875" customWidth="1"/>
    <col min="4098" max="4098" width="5.85546875" customWidth="1"/>
    <col min="4099" max="4099" width="5" customWidth="1"/>
    <col min="4100" max="4100" width="6.42578125" customWidth="1"/>
    <col min="4101" max="4101" width="12.85546875" customWidth="1"/>
    <col min="4102" max="4102" width="6.140625" customWidth="1"/>
    <col min="4103" max="4103" width="11.5703125" customWidth="1"/>
    <col min="4104" max="4105" width="11.28515625" customWidth="1"/>
    <col min="4106" max="4106" width="10" bestFit="1" customWidth="1"/>
    <col min="4353" max="4353" width="42.85546875" customWidth="1"/>
    <col min="4354" max="4354" width="5.85546875" customWidth="1"/>
    <col min="4355" max="4355" width="5" customWidth="1"/>
    <col min="4356" max="4356" width="6.42578125" customWidth="1"/>
    <col min="4357" max="4357" width="12.85546875" customWidth="1"/>
    <col min="4358" max="4358" width="6.140625" customWidth="1"/>
    <col min="4359" max="4359" width="11.5703125" customWidth="1"/>
    <col min="4360" max="4361" width="11.28515625" customWidth="1"/>
    <col min="4362" max="4362" width="10" bestFit="1" customWidth="1"/>
    <col min="4609" max="4609" width="42.85546875" customWidth="1"/>
    <col min="4610" max="4610" width="5.85546875" customWidth="1"/>
    <col min="4611" max="4611" width="5" customWidth="1"/>
    <col min="4612" max="4612" width="6.42578125" customWidth="1"/>
    <col min="4613" max="4613" width="12.85546875" customWidth="1"/>
    <col min="4614" max="4614" width="6.140625" customWidth="1"/>
    <col min="4615" max="4615" width="11.5703125" customWidth="1"/>
    <col min="4616" max="4617" width="11.28515625" customWidth="1"/>
    <col min="4618" max="4618" width="10" bestFit="1" customWidth="1"/>
    <col min="4865" max="4865" width="42.85546875" customWidth="1"/>
    <col min="4866" max="4866" width="5.85546875" customWidth="1"/>
    <col min="4867" max="4867" width="5" customWidth="1"/>
    <col min="4868" max="4868" width="6.42578125" customWidth="1"/>
    <col min="4869" max="4869" width="12.85546875" customWidth="1"/>
    <col min="4870" max="4870" width="6.140625" customWidth="1"/>
    <col min="4871" max="4871" width="11.5703125" customWidth="1"/>
    <col min="4872" max="4873" width="11.28515625" customWidth="1"/>
    <col min="4874" max="4874" width="10" bestFit="1" customWidth="1"/>
    <col min="5121" max="5121" width="42.85546875" customWidth="1"/>
    <col min="5122" max="5122" width="5.85546875" customWidth="1"/>
    <col min="5123" max="5123" width="5" customWidth="1"/>
    <col min="5124" max="5124" width="6.42578125" customWidth="1"/>
    <col min="5125" max="5125" width="12.85546875" customWidth="1"/>
    <col min="5126" max="5126" width="6.140625" customWidth="1"/>
    <col min="5127" max="5127" width="11.5703125" customWidth="1"/>
    <col min="5128" max="5129" width="11.28515625" customWidth="1"/>
    <col min="5130" max="5130" width="10" bestFit="1" customWidth="1"/>
    <col min="5377" max="5377" width="42.85546875" customWidth="1"/>
    <col min="5378" max="5378" width="5.85546875" customWidth="1"/>
    <col min="5379" max="5379" width="5" customWidth="1"/>
    <col min="5380" max="5380" width="6.42578125" customWidth="1"/>
    <col min="5381" max="5381" width="12.85546875" customWidth="1"/>
    <col min="5382" max="5382" width="6.140625" customWidth="1"/>
    <col min="5383" max="5383" width="11.5703125" customWidth="1"/>
    <col min="5384" max="5385" width="11.28515625" customWidth="1"/>
    <col min="5386" max="5386" width="10" bestFit="1" customWidth="1"/>
    <col min="5633" max="5633" width="42.85546875" customWidth="1"/>
    <col min="5634" max="5634" width="5.85546875" customWidth="1"/>
    <col min="5635" max="5635" width="5" customWidth="1"/>
    <col min="5636" max="5636" width="6.42578125" customWidth="1"/>
    <col min="5637" max="5637" width="12.85546875" customWidth="1"/>
    <col min="5638" max="5638" width="6.140625" customWidth="1"/>
    <col min="5639" max="5639" width="11.5703125" customWidth="1"/>
    <col min="5640" max="5641" width="11.28515625" customWidth="1"/>
    <col min="5642" max="5642" width="10" bestFit="1" customWidth="1"/>
    <col min="5889" max="5889" width="42.85546875" customWidth="1"/>
    <col min="5890" max="5890" width="5.85546875" customWidth="1"/>
    <col min="5891" max="5891" width="5" customWidth="1"/>
    <col min="5892" max="5892" width="6.42578125" customWidth="1"/>
    <col min="5893" max="5893" width="12.85546875" customWidth="1"/>
    <col min="5894" max="5894" width="6.140625" customWidth="1"/>
    <col min="5895" max="5895" width="11.5703125" customWidth="1"/>
    <col min="5896" max="5897" width="11.28515625" customWidth="1"/>
    <col min="5898" max="5898" width="10" bestFit="1" customWidth="1"/>
    <col min="6145" max="6145" width="42.85546875" customWidth="1"/>
    <col min="6146" max="6146" width="5.85546875" customWidth="1"/>
    <col min="6147" max="6147" width="5" customWidth="1"/>
    <col min="6148" max="6148" width="6.42578125" customWidth="1"/>
    <col min="6149" max="6149" width="12.85546875" customWidth="1"/>
    <col min="6150" max="6150" width="6.140625" customWidth="1"/>
    <col min="6151" max="6151" width="11.5703125" customWidth="1"/>
    <col min="6152" max="6153" width="11.28515625" customWidth="1"/>
    <col min="6154" max="6154" width="10" bestFit="1" customWidth="1"/>
    <col min="6401" max="6401" width="42.85546875" customWidth="1"/>
    <col min="6402" max="6402" width="5.85546875" customWidth="1"/>
    <col min="6403" max="6403" width="5" customWidth="1"/>
    <col min="6404" max="6404" width="6.42578125" customWidth="1"/>
    <col min="6405" max="6405" width="12.85546875" customWidth="1"/>
    <col min="6406" max="6406" width="6.140625" customWidth="1"/>
    <col min="6407" max="6407" width="11.5703125" customWidth="1"/>
    <col min="6408" max="6409" width="11.28515625" customWidth="1"/>
    <col min="6410" max="6410" width="10" bestFit="1" customWidth="1"/>
    <col min="6657" max="6657" width="42.85546875" customWidth="1"/>
    <col min="6658" max="6658" width="5.85546875" customWidth="1"/>
    <col min="6659" max="6659" width="5" customWidth="1"/>
    <col min="6660" max="6660" width="6.42578125" customWidth="1"/>
    <col min="6661" max="6661" width="12.85546875" customWidth="1"/>
    <col min="6662" max="6662" width="6.140625" customWidth="1"/>
    <col min="6663" max="6663" width="11.5703125" customWidth="1"/>
    <col min="6664" max="6665" width="11.28515625" customWidth="1"/>
    <col min="6666" max="6666" width="10" bestFit="1" customWidth="1"/>
    <col min="6913" max="6913" width="42.85546875" customWidth="1"/>
    <col min="6914" max="6914" width="5.85546875" customWidth="1"/>
    <col min="6915" max="6915" width="5" customWidth="1"/>
    <col min="6916" max="6916" width="6.42578125" customWidth="1"/>
    <col min="6917" max="6917" width="12.85546875" customWidth="1"/>
    <col min="6918" max="6918" width="6.140625" customWidth="1"/>
    <col min="6919" max="6919" width="11.5703125" customWidth="1"/>
    <col min="6920" max="6921" width="11.28515625" customWidth="1"/>
    <col min="6922" max="6922" width="10" bestFit="1" customWidth="1"/>
    <col min="7169" max="7169" width="42.85546875" customWidth="1"/>
    <col min="7170" max="7170" width="5.85546875" customWidth="1"/>
    <col min="7171" max="7171" width="5" customWidth="1"/>
    <col min="7172" max="7172" width="6.42578125" customWidth="1"/>
    <col min="7173" max="7173" width="12.85546875" customWidth="1"/>
    <col min="7174" max="7174" width="6.140625" customWidth="1"/>
    <col min="7175" max="7175" width="11.5703125" customWidth="1"/>
    <col min="7176" max="7177" width="11.28515625" customWidth="1"/>
    <col min="7178" max="7178" width="10" bestFit="1" customWidth="1"/>
    <col min="7425" max="7425" width="42.85546875" customWidth="1"/>
    <col min="7426" max="7426" width="5.85546875" customWidth="1"/>
    <col min="7427" max="7427" width="5" customWidth="1"/>
    <col min="7428" max="7428" width="6.42578125" customWidth="1"/>
    <col min="7429" max="7429" width="12.85546875" customWidth="1"/>
    <col min="7430" max="7430" width="6.140625" customWidth="1"/>
    <col min="7431" max="7431" width="11.5703125" customWidth="1"/>
    <col min="7432" max="7433" width="11.28515625" customWidth="1"/>
    <col min="7434" max="7434" width="10" bestFit="1" customWidth="1"/>
    <col min="7681" max="7681" width="42.85546875" customWidth="1"/>
    <col min="7682" max="7682" width="5.85546875" customWidth="1"/>
    <col min="7683" max="7683" width="5" customWidth="1"/>
    <col min="7684" max="7684" width="6.42578125" customWidth="1"/>
    <col min="7685" max="7685" width="12.85546875" customWidth="1"/>
    <col min="7686" max="7686" width="6.140625" customWidth="1"/>
    <col min="7687" max="7687" width="11.5703125" customWidth="1"/>
    <col min="7688" max="7689" width="11.28515625" customWidth="1"/>
    <col min="7690" max="7690" width="10" bestFit="1" customWidth="1"/>
    <col min="7937" max="7937" width="42.85546875" customWidth="1"/>
    <col min="7938" max="7938" width="5.85546875" customWidth="1"/>
    <col min="7939" max="7939" width="5" customWidth="1"/>
    <col min="7940" max="7940" width="6.42578125" customWidth="1"/>
    <col min="7941" max="7941" width="12.85546875" customWidth="1"/>
    <col min="7942" max="7942" width="6.140625" customWidth="1"/>
    <col min="7943" max="7943" width="11.5703125" customWidth="1"/>
    <col min="7944" max="7945" width="11.28515625" customWidth="1"/>
    <col min="7946" max="7946" width="10" bestFit="1" customWidth="1"/>
    <col min="8193" max="8193" width="42.85546875" customWidth="1"/>
    <col min="8194" max="8194" width="5.85546875" customWidth="1"/>
    <col min="8195" max="8195" width="5" customWidth="1"/>
    <col min="8196" max="8196" width="6.42578125" customWidth="1"/>
    <col min="8197" max="8197" width="12.85546875" customWidth="1"/>
    <col min="8198" max="8198" width="6.140625" customWidth="1"/>
    <col min="8199" max="8199" width="11.5703125" customWidth="1"/>
    <col min="8200" max="8201" width="11.28515625" customWidth="1"/>
    <col min="8202" max="8202" width="10" bestFit="1" customWidth="1"/>
    <col min="8449" max="8449" width="42.85546875" customWidth="1"/>
    <col min="8450" max="8450" width="5.85546875" customWidth="1"/>
    <col min="8451" max="8451" width="5" customWidth="1"/>
    <col min="8452" max="8452" width="6.42578125" customWidth="1"/>
    <col min="8453" max="8453" width="12.85546875" customWidth="1"/>
    <col min="8454" max="8454" width="6.140625" customWidth="1"/>
    <col min="8455" max="8455" width="11.5703125" customWidth="1"/>
    <col min="8456" max="8457" width="11.28515625" customWidth="1"/>
    <col min="8458" max="8458" width="10" bestFit="1" customWidth="1"/>
    <col min="8705" max="8705" width="42.85546875" customWidth="1"/>
    <col min="8706" max="8706" width="5.85546875" customWidth="1"/>
    <col min="8707" max="8707" width="5" customWidth="1"/>
    <col min="8708" max="8708" width="6.42578125" customWidth="1"/>
    <col min="8709" max="8709" width="12.85546875" customWidth="1"/>
    <col min="8710" max="8710" width="6.140625" customWidth="1"/>
    <col min="8711" max="8711" width="11.5703125" customWidth="1"/>
    <col min="8712" max="8713" width="11.28515625" customWidth="1"/>
    <col min="8714" max="8714" width="10" bestFit="1" customWidth="1"/>
    <col min="8961" max="8961" width="42.85546875" customWidth="1"/>
    <col min="8962" max="8962" width="5.85546875" customWidth="1"/>
    <col min="8963" max="8963" width="5" customWidth="1"/>
    <col min="8964" max="8964" width="6.42578125" customWidth="1"/>
    <col min="8965" max="8965" width="12.85546875" customWidth="1"/>
    <col min="8966" max="8966" width="6.140625" customWidth="1"/>
    <col min="8967" max="8967" width="11.5703125" customWidth="1"/>
    <col min="8968" max="8969" width="11.28515625" customWidth="1"/>
    <col min="8970" max="8970" width="10" bestFit="1" customWidth="1"/>
    <col min="9217" max="9217" width="42.85546875" customWidth="1"/>
    <col min="9218" max="9218" width="5.85546875" customWidth="1"/>
    <col min="9219" max="9219" width="5" customWidth="1"/>
    <col min="9220" max="9220" width="6.42578125" customWidth="1"/>
    <col min="9221" max="9221" width="12.85546875" customWidth="1"/>
    <col min="9222" max="9222" width="6.140625" customWidth="1"/>
    <col min="9223" max="9223" width="11.5703125" customWidth="1"/>
    <col min="9224" max="9225" width="11.28515625" customWidth="1"/>
    <col min="9226" max="9226" width="10" bestFit="1" customWidth="1"/>
    <col min="9473" max="9473" width="42.85546875" customWidth="1"/>
    <col min="9474" max="9474" width="5.85546875" customWidth="1"/>
    <col min="9475" max="9475" width="5" customWidth="1"/>
    <col min="9476" max="9476" width="6.42578125" customWidth="1"/>
    <col min="9477" max="9477" width="12.85546875" customWidth="1"/>
    <col min="9478" max="9478" width="6.140625" customWidth="1"/>
    <col min="9479" max="9479" width="11.5703125" customWidth="1"/>
    <col min="9480" max="9481" width="11.28515625" customWidth="1"/>
    <col min="9482" max="9482" width="10" bestFit="1" customWidth="1"/>
    <col min="9729" max="9729" width="42.85546875" customWidth="1"/>
    <col min="9730" max="9730" width="5.85546875" customWidth="1"/>
    <col min="9731" max="9731" width="5" customWidth="1"/>
    <col min="9732" max="9732" width="6.42578125" customWidth="1"/>
    <col min="9733" max="9733" width="12.85546875" customWidth="1"/>
    <col min="9734" max="9734" width="6.140625" customWidth="1"/>
    <col min="9735" max="9735" width="11.5703125" customWidth="1"/>
    <col min="9736" max="9737" width="11.28515625" customWidth="1"/>
    <col min="9738" max="9738" width="10" bestFit="1" customWidth="1"/>
    <col min="9985" max="9985" width="42.85546875" customWidth="1"/>
    <col min="9986" max="9986" width="5.85546875" customWidth="1"/>
    <col min="9987" max="9987" width="5" customWidth="1"/>
    <col min="9988" max="9988" width="6.42578125" customWidth="1"/>
    <col min="9989" max="9989" width="12.85546875" customWidth="1"/>
    <col min="9990" max="9990" width="6.140625" customWidth="1"/>
    <col min="9991" max="9991" width="11.5703125" customWidth="1"/>
    <col min="9992" max="9993" width="11.28515625" customWidth="1"/>
    <col min="9994" max="9994" width="10" bestFit="1" customWidth="1"/>
    <col min="10241" max="10241" width="42.85546875" customWidth="1"/>
    <col min="10242" max="10242" width="5.85546875" customWidth="1"/>
    <col min="10243" max="10243" width="5" customWidth="1"/>
    <col min="10244" max="10244" width="6.42578125" customWidth="1"/>
    <col min="10245" max="10245" width="12.85546875" customWidth="1"/>
    <col min="10246" max="10246" width="6.140625" customWidth="1"/>
    <col min="10247" max="10247" width="11.5703125" customWidth="1"/>
    <col min="10248" max="10249" width="11.28515625" customWidth="1"/>
    <col min="10250" max="10250" width="10" bestFit="1" customWidth="1"/>
    <col min="10497" max="10497" width="42.85546875" customWidth="1"/>
    <col min="10498" max="10498" width="5.85546875" customWidth="1"/>
    <col min="10499" max="10499" width="5" customWidth="1"/>
    <col min="10500" max="10500" width="6.42578125" customWidth="1"/>
    <col min="10501" max="10501" width="12.85546875" customWidth="1"/>
    <col min="10502" max="10502" width="6.140625" customWidth="1"/>
    <col min="10503" max="10503" width="11.5703125" customWidth="1"/>
    <col min="10504" max="10505" width="11.28515625" customWidth="1"/>
    <col min="10506" max="10506" width="10" bestFit="1" customWidth="1"/>
    <col min="10753" max="10753" width="42.85546875" customWidth="1"/>
    <col min="10754" max="10754" width="5.85546875" customWidth="1"/>
    <col min="10755" max="10755" width="5" customWidth="1"/>
    <col min="10756" max="10756" width="6.42578125" customWidth="1"/>
    <col min="10757" max="10757" width="12.85546875" customWidth="1"/>
    <col min="10758" max="10758" width="6.140625" customWidth="1"/>
    <col min="10759" max="10759" width="11.5703125" customWidth="1"/>
    <col min="10760" max="10761" width="11.28515625" customWidth="1"/>
    <col min="10762" max="10762" width="10" bestFit="1" customWidth="1"/>
    <col min="11009" max="11009" width="42.85546875" customWidth="1"/>
    <col min="11010" max="11010" width="5.85546875" customWidth="1"/>
    <col min="11011" max="11011" width="5" customWidth="1"/>
    <col min="11012" max="11012" width="6.42578125" customWidth="1"/>
    <col min="11013" max="11013" width="12.85546875" customWidth="1"/>
    <col min="11014" max="11014" width="6.140625" customWidth="1"/>
    <col min="11015" max="11015" width="11.5703125" customWidth="1"/>
    <col min="11016" max="11017" width="11.28515625" customWidth="1"/>
    <col min="11018" max="11018" width="10" bestFit="1" customWidth="1"/>
    <col min="11265" max="11265" width="42.85546875" customWidth="1"/>
    <col min="11266" max="11266" width="5.85546875" customWidth="1"/>
    <col min="11267" max="11267" width="5" customWidth="1"/>
    <col min="11268" max="11268" width="6.42578125" customWidth="1"/>
    <col min="11269" max="11269" width="12.85546875" customWidth="1"/>
    <col min="11270" max="11270" width="6.140625" customWidth="1"/>
    <col min="11271" max="11271" width="11.5703125" customWidth="1"/>
    <col min="11272" max="11273" width="11.28515625" customWidth="1"/>
    <col min="11274" max="11274" width="10" bestFit="1" customWidth="1"/>
    <col min="11521" max="11521" width="42.85546875" customWidth="1"/>
    <col min="11522" max="11522" width="5.85546875" customWidth="1"/>
    <col min="11523" max="11523" width="5" customWidth="1"/>
    <col min="11524" max="11524" width="6.42578125" customWidth="1"/>
    <col min="11525" max="11525" width="12.85546875" customWidth="1"/>
    <col min="11526" max="11526" width="6.140625" customWidth="1"/>
    <col min="11527" max="11527" width="11.5703125" customWidth="1"/>
    <col min="11528" max="11529" width="11.28515625" customWidth="1"/>
    <col min="11530" max="11530" width="10" bestFit="1" customWidth="1"/>
    <col min="11777" max="11777" width="42.85546875" customWidth="1"/>
    <col min="11778" max="11778" width="5.85546875" customWidth="1"/>
    <col min="11779" max="11779" width="5" customWidth="1"/>
    <col min="11780" max="11780" width="6.42578125" customWidth="1"/>
    <col min="11781" max="11781" width="12.85546875" customWidth="1"/>
    <col min="11782" max="11782" width="6.140625" customWidth="1"/>
    <col min="11783" max="11783" width="11.5703125" customWidth="1"/>
    <col min="11784" max="11785" width="11.28515625" customWidth="1"/>
    <col min="11786" max="11786" width="10" bestFit="1" customWidth="1"/>
    <col min="12033" max="12033" width="42.85546875" customWidth="1"/>
    <col min="12034" max="12034" width="5.85546875" customWidth="1"/>
    <col min="12035" max="12035" width="5" customWidth="1"/>
    <col min="12036" max="12036" width="6.42578125" customWidth="1"/>
    <col min="12037" max="12037" width="12.85546875" customWidth="1"/>
    <col min="12038" max="12038" width="6.140625" customWidth="1"/>
    <col min="12039" max="12039" width="11.5703125" customWidth="1"/>
    <col min="12040" max="12041" width="11.28515625" customWidth="1"/>
    <col min="12042" max="12042" width="10" bestFit="1" customWidth="1"/>
    <col min="12289" max="12289" width="42.85546875" customWidth="1"/>
    <col min="12290" max="12290" width="5.85546875" customWidth="1"/>
    <col min="12291" max="12291" width="5" customWidth="1"/>
    <col min="12292" max="12292" width="6.42578125" customWidth="1"/>
    <col min="12293" max="12293" width="12.85546875" customWidth="1"/>
    <col min="12294" max="12294" width="6.140625" customWidth="1"/>
    <col min="12295" max="12295" width="11.5703125" customWidth="1"/>
    <col min="12296" max="12297" width="11.28515625" customWidth="1"/>
    <col min="12298" max="12298" width="10" bestFit="1" customWidth="1"/>
    <col min="12545" max="12545" width="42.85546875" customWidth="1"/>
    <col min="12546" max="12546" width="5.85546875" customWidth="1"/>
    <col min="12547" max="12547" width="5" customWidth="1"/>
    <col min="12548" max="12548" width="6.42578125" customWidth="1"/>
    <col min="12549" max="12549" width="12.85546875" customWidth="1"/>
    <col min="12550" max="12550" width="6.140625" customWidth="1"/>
    <col min="12551" max="12551" width="11.5703125" customWidth="1"/>
    <col min="12552" max="12553" width="11.28515625" customWidth="1"/>
    <col min="12554" max="12554" width="10" bestFit="1" customWidth="1"/>
    <col min="12801" max="12801" width="42.85546875" customWidth="1"/>
    <col min="12802" max="12802" width="5.85546875" customWidth="1"/>
    <col min="12803" max="12803" width="5" customWidth="1"/>
    <col min="12804" max="12804" width="6.42578125" customWidth="1"/>
    <col min="12805" max="12805" width="12.85546875" customWidth="1"/>
    <col min="12806" max="12806" width="6.140625" customWidth="1"/>
    <col min="12807" max="12807" width="11.5703125" customWidth="1"/>
    <col min="12808" max="12809" width="11.28515625" customWidth="1"/>
    <col min="12810" max="12810" width="10" bestFit="1" customWidth="1"/>
    <col min="13057" max="13057" width="42.85546875" customWidth="1"/>
    <col min="13058" max="13058" width="5.85546875" customWidth="1"/>
    <col min="13059" max="13059" width="5" customWidth="1"/>
    <col min="13060" max="13060" width="6.42578125" customWidth="1"/>
    <col min="13061" max="13061" width="12.85546875" customWidth="1"/>
    <col min="13062" max="13062" width="6.140625" customWidth="1"/>
    <col min="13063" max="13063" width="11.5703125" customWidth="1"/>
    <col min="13064" max="13065" width="11.28515625" customWidth="1"/>
    <col min="13066" max="13066" width="10" bestFit="1" customWidth="1"/>
    <col min="13313" max="13313" width="42.85546875" customWidth="1"/>
    <col min="13314" max="13314" width="5.85546875" customWidth="1"/>
    <col min="13315" max="13315" width="5" customWidth="1"/>
    <col min="13316" max="13316" width="6.42578125" customWidth="1"/>
    <col min="13317" max="13317" width="12.85546875" customWidth="1"/>
    <col min="13318" max="13318" width="6.140625" customWidth="1"/>
    <col min="13319" max="13319" width="11.5703125" customWidth="1"/>
    <col min="13320" max="13321" width="11.28515625" customWidth="1"/>
    <col min="13322" max="13322" width="10" bestFit="1" customWidth="1"/>
    <col min="13569" max="13569" width="42.85546875" customWidth="1"/>
    <col min="13570" max="13570" width="5.85546875" customWidth="1"/>
    <col min="13571" max="13571" width="5" customWidth="1"/>
    <col min="13572" max="13572" width="6.42578125" customWidth="1"/>
    <col min="13573" max="13573" width="12.85546875" customWidth="1"/>
    <col min="13574" max="13574" width="6.140625" customWidth="1"/>
    <col min="13575" max="13575" width="11.5703125" customWidth="1"/>
    <col min="13576" max="13577" width="11.28515625" customWidth="1"/>
    <col min="13578" max="13578" width="10" bestFit="1" customWidth="1"/>
    <col min="13825" max="13825" width="42.85546875" customWidth="1"/>
    <col min="13826" max="13826" width="5.85546875" customWidth="1"/>
    <col min="13827" max="13827" width="5" customWidth="1"/>
    <col min="13828" max="13828" width="6.42578125" customWidth="1"/>
    <col min="13829" max="13829" width="12.85546875" customWidth="1"/>
    <col min="13830" max="13830" width="6.140625" customWidth="1"/>
    <col min="13831" max="13831" width="11.5703125" customWidth="1"/>
    <col min="13832" max="13833" width="11.28515625" customWidth="1"/>
    <col min="13834" max="13834" width="10" bestFit="1" customWidth="1"/>
    <col min="14081" max="14081" width="42.85546875" customWidth="1"/>
    <col min="14082" max="14082" width="5.85546875" customWidth="1"/>
    <col min="14083" max="14083" width="5" customWidth="1"/>
    <col min="14084" max="14084" width="6.42578125" customWidth="1"/>
    <col min="14085" max="14085" width="12.85546875" customWidth="1"/>
    <col min="14086" max="14086" width="6.140625" customWidth="1"/>
    <col min="14087" max="14087" width="11.5703125" customWidth="1"/>
    <col min="14088" max="14089" width="11.28515625" customWidth="1"/>
    <col min="14090" max="14090" width="10" bestFit="1" customWidth="1"/>
    <col min="14337" max="14337" width="42.85546875" customWidth="1"/>
    <col min="14338" max="14338" width="5.85546875" customWidth="1"/>
    <col min="14339" max="14339" width="5" customWidth="1"/>
    <col min="14340" max="14340" width="6.42578125" customWidth="1"/>
    <col min="14341" max="14341" width="12.85546875" customWidth="1"/>
    <col min="14342" max="14342" width="6.140625" customWidth="1"/>
    <col min="14343" max="14343" width="11.5703125" customWidth="1"/>
    <col min="14344" max="14345" width="11.28515625" customWidth="1"/>
    <col min="14346" max="14346" width="10" bestFit="1" customWidth="1"/>
    <col min="14593" max="14593" width="42.85546875" customWidth="1"/>
    <col min="14594" max="14594" width="5.85546875" customWidth="1"/>
    <col min="14595" max="14595" width="5" customWidth="1"/>
    <col min="14596" max="14596" width="6.42578125" customWidth="1"/>
    <col min="14597" max="14597" width="12.85546875" customWidth="1"/>
    <col min="14598" max="14598" width="6.140625" customWidth="1"/>
    <col min="14599" max="14599" width="11.5703125" customWidth="1"/>
    <col min="14600" max="14601" width="11.28515625" customWidth="1"/>
    <col min="14602" max="14602" width="10" bestFit="1" customWidth="1"/>
    <col min="14849" max="14849" width="42.85546875" customWidth="1"/>
    <col min="14850" max="14850" width="5.85546875" customWidth="1"/>
    <col min="14851" max="14851" width="5" customWidth="1"/>
    <col min="14852" max="14852" width="6.42578125" customWidth="1"/>
    <col min="14853" max="14853" width="12.85546875" customWidth="1"/>
    <col min="14854" max="14854" width="6.140625" customWidth="1"/>
    <col min="14855" max="14855" width="11.5703125" customWidth="1"/>
    <col min="14856" max="14857" width="11.28515625" customWidth="1"/>
    <col min="14858" max="14858" width="10" bestFit="1" customWidth="1"/>
    <col min="15105" max="15105" width="42.85546875" customWidth="1"/>
    <col min="15106" max="15106" width="5.85546875" customWidth="1"/>
    <col min="15107" max="15107" width="5" customWidth="1"/>
    <col min="15108" max="15108" width="6.42578125" customWidth="1"/>
    <col min="15109" max="15109" width="12.85546875" customWidth="1"/>
    <col min="15110" max="15110" width="6.140625" customWidth="1"/>
    <col min="15111" max="15111" width="11.5703125" customWidth="1"/>
    <col min="15112" max="15113" width="11.28515625" customWidth="1"/>
    <col min="15114" max="15114" width="10" bestFit="1" customWidth="1"/>
    <col min="15361" max="15361" width="42.85546875" customWidth="1"/>
    <col min="15362" max="15362" width="5.85546875" customWidth="1"/>
    <col min="15363" max="15363" width="5" customWidth="1"/>
    <col min="15364" max="15364" width="6.42578125" customWidth="1"/>
    <col min="15365" max="15365" width="12.85546875" customWidth="1"/>
    <col min="15366" max="15366" width="6.140625" customWidth="1"/>
    <col min="15367" max="15367" width="11.5703125" customWidth="1"/>
    <col min="15368" max="15369" width="11.28515625" customWidth="1"/>
    <col min="15370" max="15370" width="10" bestFit="1" customWidth="1"/>
    <col min="15617" max="15617" width="42.85546875" customWidth="1"/>
    <col min="15618" max="15618" width="5.85546875" customWidth="1"/>
    <col min="15619" max="15619" width="5" customWidth="1"/>
    <col min="15620" max="15620" width="6.42578125" customWidth="1"/>
    <col min="15621" max="15621" width="12.85546875" customWidth="1"/>
    <col min="15622" max="15622" width="6.140625" customWidth="1"/>
    <col min="15623" max="15623" width="11.5703125" customWidth="1"/>
    <col min="15624" max="15625" width="11.28515625" customWidth="1"/>
    <col min="15626" max="15626" width="10" bestFit="1" customWidth="1"/>
    <col min="15873" max="15873" width="42.85546875" customWidth="1"/>
    <col min="15874" max="15874" width="5.85546875" customWidth="1"/>
    <col min="15875" max="15875" width="5" customWidth="1"/>
    <col min="15876" max="15876" width="6.42578125" customWidth="1"/>
    <col min="15877" max="15877" width="12.85546875" customWidth="1"/>
    <col min="15878" max="15878" width="6.140625" customWidth="1"/>
    <col min="15879" max="15879" width="11.5703125" customWidth="1"/>
    <col min="15880" max="15881" width="11.28515625" customWidth="1"/>
    <col min="15882" max="15882" width="10" bestFit="1" customWidth="1"/>
    <col min="16129" max="16129" width="42.85546875" customWidth="1"/>
    <col min="16130" max="16130" width="5.85546875" customWidth="1"/>
    <col min="16131" max="16131" width="5" customWidth="1"/>
    <col min="16132" max="16132" width="6.42578125" customWidth="1"/>
    <col min="16133" max="16133" width="12.85546875" customWidth="1"/>
    <col min="16134" max="16134" width="6.140625" customWidth="1"/>
    <col min="16135" max="16135" width="11.5703125" customWidth="1"/>
    <col min="16136" max="16137" width="11.28515625" customWidth="1"/>
    <col min="16138" max="16138" width="10" bestFit="1" customWidth="1"/>
  </cols>
  <sheetData>
    <row r="1" spans="1:11" ht="89.25" customHeight="1">
      <c r="A1" s="1"/>
      <c r="B1" s="4"/>
      <c r="C1" s="4"/>
      <c r="D1" s="464"/>
      <c r="E1" s="464"/>
      <c r="F1" s="464"/>
      <c r="G1" s="464"/>
      <c r="H1" s="464"/>
      <c r="I1" s="464"/>
    </row>
    <row r="2" spans="1:11" ht="19.5" customHeight="1">
      <c r="A2" s="465" t="s">
        <v>77</v>
      </c>
      <c r="B2" s="465"/>
      <c r="C2" s="465"/>
      <c r="D2" s="465"/>
      <c r="E2" s="465"/>
      <c r="F2" s="465"/>
      <c r="G2" s="465"/>
      <c r="H2" s="465"/>
      <c r="I2" s="465"/>
    </row>
    <row r="3" spans="1:11" ht="19.5" customHeight="1">
      <c r="A3" s="465" t="s">
        <v>78</v>
      </c>
      <c r="B3" s="465"/>
      <c r="C3" s="465"/>
      <c r="D3" s="465"/>
      <c r="E3" s="465"/>
      <c r="F3" s="465"/>
      <c r="G3" s="465"/>
      <c r="H3" s="465"/>
      <c r="I3" s="465"/>
    </row>
    <row r="4" spans="1:11" ht="27.4" customHeight="1">
      <c r="A4" s="447" t="s">
        <v>79</v>
      </c>
      <c r="B4" s="447"/>
      <c r="C4" s="447"/>
      <c r="D4" s="447"/>
      <c r="E4" s="447"/>
      <c r="F4" s="447"/>
      <c r="G4" s="447"/>
      <c r="H4" s="447"/>
      <c r="I4" s="447"/>
    </row>
    <row r="5" spans="1:11" ht="19.5" customHeight="1">
      <c r="A5" s="447" t="s">
        <v>518</v>
      </c>
      <c r="B5" s="447"/>
      <c r="C5" s="447"/>
      <c r="D5" s="447"/>
      <c r="E5" s="447"/>
      <c r="F5" s="447"/>
      <c r="G5" s="447"/>
      <c r="H5" s="447"/>
      <c r="I5" s="447"/>
      <c r="K5" t="s">
        <v>2</v>
      </c>
    </row>
    <row r="6" spans="1:11" s="18" customFormat="1" ht="13.7" customHeight="1" thickBot="1">
      <c r="A6" s="6"/>
      <c r="B6" s="25"/>
      <c r="C6" s="26"/>
      <c r="D6" s="25"/>
      <c r="E6" s="25"/>
      <c r="F6" s="25"/>
      <c r="G6" s="27"/>
    </row>
    <row r="7" spans="1:11" ht="41.25" customHeight="1">
      <c r="A7" s="28" t="s">
        <v>3</v>
      </c>
      <c r="B7" s="29" t="s">
        <v>80</v>
      </c>
      <c r="C7" s="29" t="s">
        <v>81</v>
      </c>
      <c r="D7" s="29" t="s">
        <v>82</v>
      </c>
      <c r="E7" s="29" t="s">
        <v>83</v>
      </c>
      <c r="F7" s="29" t="s">
        <v>84</v>
      </c>
      <c r="G7" s="335" t="s">
        <v>519</v>
      </c>
      <c r="H7" s="336" t="s">
        <v>520</v>
      </c>
      <c r="I7" s="336" t="s">
        <v>521</v>
      </c>
    </row>
    <row r="8" spans="1:11" s="33" customFormat="1" ht="11.25">
      <c r="A8" s="30">
        <v>1</v>
      </c>
      <c r="B8" s="31" t="s">
        <v>7</v>
      </c>
      <c r="C8" s="32">
        <v>3</v>
      </c>
      <c r="D8" s="32">
        <v>4</v>
      </c>
      <c r="E8" s="32">
        <v>5</v>
      </c>
      <c r="F8" s="32">
        <v>6</v>
      </c>
      <c r="G8" s="337">
        <v>7</v>
      </c>
      <c r="H8" s="338"/>
      <c r="I8" s="338"/>
    </row>
    <row r="9" spans="1:11" s="33" customFormat="1" ht="28.5">
      <c r="A9" s="34" t="s">
        <v>85</v>
      </c>
      <c r="B9" s="35" t="s">
        <v>86</v>
      </c>
      <c r="C9" s="32"/>
      <c r="D9" s="32"/>
      <c r="E9" s="32"/>
      <c r="F9" s="32"/>
      <c r="G9" s="337" t="s">
        <v>2</v>
      </c>
      <c r="H9" s="338"/>
      <c r="I9" s="338"/>
    </row>
    <row r="10" spans="1:11">
      <c r="A10" s="19"/>
      <c r="B10" s="36" t="s">
        <v>86</v>
      </c>
      <c r="C10" s="37" t="s">
        <v>10</v>
      </c>
      <c r="D10" s="36" t="s">
        <v>87</v>
      </c>
      <c r="E10" s="36"/>
      <c r="F10" s="38"/>
      <c r="G10" s="88">
        <f>SUM(G11,G16,G19,G33,G35,G44,G47)</f>
        <v>32843428.786440745</v>
      </c>
      <c r="H10" s="39">
        <f>SUM(H11,H16,H19,H33,H35,H44,H47)</f>
        <v>32843428.786440745</v>
      </c>
      <c r="I10" s="39">
        <f>SUM(I11,I16,I19,I33,I35,I44,I47)</f>
        <v>32843428.786440745</v>
      </c>
    </row>
    <row r="11" spans="1:11" ht="27">
      <c r="A11" s="40" t="s">
        <v>88</v>
      </c>
      <c r="B11" s="41" t="s">
        <v>86</v>
      </c>
      <c r="C11" s="42" t="s">
        <v>10</v>
      </c>
      <c r="D11" s="41" t="s">
        <v>12</v>
      </c>
      <c r="E11" s="43"/>
      <c r="F11" s="44"/>
      <c r="G11" s="88">
        <f>SUM(G12)</f>
        <v>1795634.352</v>
      </c>
      <c r="H11" s="39">
        <f>SUM(H12)</f>
        <v>1795634.352</v>
      </c>
      <c r="I11" s="39">
        <f>SUM(I12)</f>
        <v>1795634.352</v>
      </c>
    </row>
    <row r="12" spans="1:11">
      <c r="A12" s="45" t="s">
        <v>89</v>
      </c>
      <c r="B12" s="36" t="s">
        <v>86</v>
      </c>
      <c r="C12" s="37" t="s">
        <v>10</v>
      </c>
      <c r="D12" s="36" t="s">
        <v>12</v>
      </c>
      <c r="E12" s="36" t="s">
        <v>90</v>
      </c>
      <c r="F12" s="37" t="s">
        <v>91</v>
      </c>
      <c r="G12" s="88">
        <f>SUM(G13:G14)</f>
        <v>1795634.352</v>
      </c>
      <c r="H12" s="39">
        <f>SUM(H13:H14)</f>
        <v>1795634.352</v>
      </c>
      <c r="I12" s="39">
        <f>SUM(I13:I14)</f>
        <v>1795634.352</v>
      </c>
    </row>
    <row r="13" spans="1:11" ht="25.5">
      <c r="A13" s="46" t="s">
        <v>92</v>
      </c>
      <c r="B13" s="47"/>
      <c r="C13" s="48" t="s">
        <v>10</v>
      </c>
      <c r="D13" s="47" t="s">
        <v>12</v>
      </c>
      <c r="E13" s="47" t="s">
        <v>90</v>
      </c>
      <c r="F13" s="49">
        <v>120</v>
      </c>
      <c r="G13" s="224">
        <f>'[1]Аппарат свод'!AE7</f>
        <v>1391924.892</v>
      </c>
      <c r="H13" s="107">
        <f>G13</f>
        <v>1391924.892</v>
      </c>
      <c r="I13" s="107">
        <f>G13</f>
        <v>1391924.892</v>
      </c>
    </row>
    <row r="14" spans="1:11" ht="25.5">
      <c r="A14" s="46" t="s">
        <v>93</v>
      </c>
      <c r="B14" s="47"/>
      <c r="C14" s="48" t="s">
        <v>10</v>
      </c>
      <c r="D14" s="47" t="s">
        <v>12</v>
      </c>
      <c r="E14" s="47" t="s">
        <v>90</v>
      </c>
      <c r="F14" s="49">
        <v>240</v>
      </c>
      <c r="G14" s="224">
        <f>'[1]Аппарат свод'!AF7</f>
        <v>403709.45999999996</v>
      </c>
      <c r="H14" s="107">
        <f>G14</f>
        <v>403709.45999999996</v>
      </c>
      <c r="I14" s="107">
        <f>G14</f>
        <v>403709.45999999996</v>
      </c>
      <c r="K14" t="s">
        <v>2</v>
      </c>
    </row>
    <row r="15" spans="1:11" ht="27">
      <c r="A15" s="51" t="s">
        <v>94</v>
      </c>
      <c r="B15" s="41" t="s">
        <v>86</v>
      </c>
      <c r="C15" s="42" t="s">
        <v>10</v>
      </c>
      <c r="D15" s="41" t="s">
        <v>14</v>
      </c>
      <c r="E15" s="47"/>
      <c r="F15" s="49"/>
      <c r="G15" s="88">
        <f>G16</f>
        <v>1821855.4240000001</v>
      </c>
      <c r="H15" s="107">
        <f>G15</f>
        <v>1821855.4240000001</v>
      </c>
      <c r="I15" s="107">
        <f>G15</f>
        <v>1821855.4240000001</v>
      </c>
    </row>
    <row r="16" spans="1:11">
      <c r="A16" s="45" t="s">
        <v>95</v>
      </c>
      <c r="B16" s="36" t="s">
        <v>86</v>
      </c>
      <c r="C16" s="37" t="s">
        <v>10</v>
      </c>
      <c r="D16" s="36" t="s">
        <v>14</v>
      </c>
      <c r="E16" s="36" t="s">
        <v>96</v>
      </c>
      <c r="F16" s="37" t="s">
        <v>91</v>
      </c>
      <c r="G16" s="88">
        <f>SUM(G17:G18)</f>
        <v>1821855.4240000001</v>
      </c>
      <c r="H16" s="39">
        <f>SUM(H17:H18)</f>
        <v>1821855.4240000001</v>
      </c>
      <c r="I16" s="39">
        <f>SUM(I17:I18)</f>
        <v>1821855.4240000001</v>
      </c>
    </row>
    <row r="17" spans="1:10" ht="25.5">
      <c r="A17" s="46" t="s">
        <v>92</v>
      </c>
      <c r="B17" s="47"/>
      <c r="C17" s="48" t="s">
        <v>10</v>
      </c>
      <c r="D17" s="47" t="s">
        <v>14</v>
      </c>
      <c r="E17" s="47" t="s">
        <v>96</v>
      </c>
      <c r="F17" s="49">
        <v>120</v>
      </c>
      <c r="G17" s="224">
        <f>'[1]Аппарат свод'!AE9</f>
        <v>1783411.4040000001</v>
      </c>
      <c r="H17" s="107">
        <f>G17</f>
        <v>1783411.4040000001</v>
      </c>
      <c r="I17" s="107">
        <f>H17</f>
        <v>1783411.4040000001</v>
      </c>
    </row>
    <row r="18" spans="1:10" ht="25.5">
      <c r="A18" s="46" t="s">
        <v>93</v>
      </c>
      <c r="B18" s="47"/>
      <c r="C18" s="48" t="s">
        <v>10</v>
      </c>
      <c r="D18" s="47" t="s">
        <v>14</v>
      </c>
      <c r="E18" s="47" t="s">
        <v>96</v>
      </c>
      <c r="F18" s="49">
        <v>240</v>
      </c>
      <c r="G18" s="224">
        <f>'[1]Аппарат свод'!AF9</f>
        <v>38444.020000000019</v>
      </c>
      <c r="H18" s="107">
        <f>G18</f>
        <v>38444.020000000019</v>
      </c>
      <c r="I18" s="107">
        <f>H18</f>
        <v>38444.020000000019</v>
      </c>
    </row>
    <row r="19" spans="1:10" ht="25.5">
      <c r="A19" s="52" t="s">
        <v>97</v>
      </c>
      <c r="B19" s="53" t="s">
        <v>86</v>
      </c>
      <c r="C19" s="42" t="s">
        <v>10</v>
      </c>
      <c r="D19" s="41" t="s">
        <v>16</v>
      </c>
      <c r="E19" s="41"/>
      <c r="F19" s="54"/>
      <c r="G19" s="88">
        <f>SUM(G20,G24,G27,G30,)</f>
        <v>19729492.322000001</v>
      </c>
      <c r="H19" s="39">
        <f>SUM(H20,H24,H27,H30,)</f>
        <v>19729492.322000001</v>
      </c>
      <c r="I19" s="39">
        <f>SUM(I20,I24,I27,I30,)</f>
        <v>19729492.322000001</v>
      </c>
    </row>
    <row r="20" spans="1:10">
      <c r="A20" s="45" t="s">
        <v>98</v>
      </c>
      <c r="B20" s="36" t="s">
        <v>86</v>
      </c>
      <c r="C20" s="37" t="s">
        <v>10</v>
      </c>
      <c r="D20" s="36" t="s">
        <v>16</v>
      </c>
      <c r="E20" s="36" t="s">
        <v>99</v>
      </c>
      <c r="F20" s="37" t="s">
        <v>91</v>
      </c>
      <c r="G20" s="88">
        <f>SUM(G21:G23)</f>
        <v>18961492.058000002</v>
      </c>
      <c r="H20" s="39">
        <f>SUM(H21:H23)</f>
        <v>18961492.058000002</v>
      </c>
      <c r="I20" s="39">
        <f>SUM(I21:I23)</f>
        <v>18961492.058000002</v>
      </c>
    </row>
    <row r="21" spans="1:10" ht="25.5">
      <c r="A21" s="46" t="s">
        <v>92</v>
      </c>
      <c r="B21" s="47"/>
      <c r="C21" s="48" t="s">
        <v>10</v>
      </c>
      <c r="D21" s="47" t="s">
        <v>16</v>
      </c>
      <c r="E21" s="47" t="s">
        <v>99</v>
      </c>
      <c r="F21" s="49">
        <v>120</v>
      </c>
      <c r="G21" s="224">
        <f>'[1]Аппарат свод'!AE34</f>
        <v>15707722.356000001</v>
      </c>
      <c r="H21" s="107">
        <f t="shared" ref="H21:I29" si="0">G21</f>
        <v>15707722.356000001</v>
      </c>
      <c r="I21" s="107">
        <f t="shared" si="0"/>
        <v>15707722.356000001</v>
      </c>
    </row>
    <row r="22" spans="1:10" ht="25.5">
      <c r="A22" s="46" t="s">
        <v>93</v>
      </c>
      <c r="B22" s="47"/>
      <c r="C22" s="48" t="s">
        <v>10</v>
      </c>
      <c r="D22" s="47" t="s">
        <v>16</v>
      </c>
      <c r="E22" s="47" t="s">
        <v>99</v>
      </c>
      <c r="F22" s="49">
        <v>240</v>
      </c>
      <c r="G22" s="224">
        <f>'[1]Аппарат свод'!AF34</f>
        <v>2477714.8100000005</v>
      </c>
      <c r="H22" s="107">
        <f t="shared" si="0"/>
        <v>2477714.8100000005</v>
      </c>
      <c r="I22" s="107">
        <f t="shared" si="0"/>
        <v>2477714.8100000005</v>
      </c>
    </row>
    <row r="23" spans="1:10" ht="25.5">
      <c r="A23" s="46" t="s">
        <v>100</v>
      </c>
      <c r="B23" s="47"/>
      <c r="C23" s="48" t="s">
        <v>10</v>
      </c>
      <c r="D23" s="47" t="s">
        <v>16</v>
      </c>
      <c r="E23" s="47" t="s">
        <v>99</v>
      </c>
      <c r="F23" s="49">
        <v>850</v>
      </c>
      <c r="G23" s="224">
        <f>'[1]Аппарат свод'!AG34</f>
        <v>776054.89199999999</v>
      </c>
      <c r="H23" s="107">
        <f t="shared" si="0"/>
        <v>776054.89199999999</v>
      </c>
      <c r="I23" s="107">
        <f t="shared" si="0"/>
        <v>776054.89199999999</v>
      </c>
    </row>
    <row r="24" spans="1:10" ht="38.25">
      <c r="A24" s="45" t="s">
        <v>101</v>
      </c>
      <c r="B24" s="36" t="s">
        <v>86</v>
      </c>
      <c r="C24" s="37" t="s">
        <v>10</v>
      </c>
      <c r="D24" s="36" t="s">
        <v>16</v>
      </c>
      <c r="E24" s="55" t="s">
        <v>102</v>
      </c>
      <c r="F24" s="37" t="s">
        <v>91</v>
      </c>
      <c r="G24" s="88">
        <f>SUM(G25:G26)</f>
        <v>403999.88799999998</v>
      </c>
      <c r="H24" s="39">
        <f t="shared" si="0"/>
        <v>403999.88799999998</v>
      </c>
      <c r="I24" s="39">
        <f>G24</f>
        <v>403999.88799999998</v>
      </c>
    </row>
    <row r="25" spans="1:10" ht="25.5">
      <c r="A25" s="46" t="s">
        <v>92</v>
      </c>
      <c r="B25" s="47"/>
      <c r="C25" s="48" t="s">
        <v>10</v>
      </c>
      <c r="D25" s="47" t="s">
        <v>16</v>
      </c>
      <c r="E25" s="56" t="s">
        <v>102</v>
      </c>
      <c r="F25" s="49">
        <v>120</v>
      </c>
      <c r="G25" s="224">
        <f>'[1]Аппарат свод'!AE19</f>
        <v>276329.14799999999</v>
      </c>
      <c r="H25" s="107">
        <f t="shared" si="0"/>
        <v>276329.14799999999</v>
      </c>
      <c r="I25" s="107">
        <f>H25</f>
        <v>276329.14799999999</v>
      </c>
      <c r="J25" t="s">
        <v>2</v>
      </c>
    </row>
    <row r="26" spans="1:10" ht="25.5">
      <c r="A26" s="46" t="s">
        <v>93</v>
      </c>
      <c r="B26" s="47"/>
      <c r="C26" s="48" t="s">
        <v>10</v>
      </c>
      <c r="D26" s="47" t="s">
        <v>16</v>
      </c>
      <c r="E26" s="56" t="s">
        <v>102</v>
      </c>
      <c r="F26" s="49">
        <v>240</v>
      </c>
      <c r="G26" s="224">
        <f>'[1]Аппарат свод'!AF19</f>
        <v>127670.73999999999</v>
      </c>
      <c r="H26" s="107">
        <f t="shared" si="0"/>
        <v>127670.73999999999</v>
      </c>
      <c r="I26" s="107">
        <f>H26</f>
        <v>127670.73999999999</v>
      </c>
    </row>
    <row r="27" spans="1:10" ht="38.25">
      <c r="A27" s="45" t="s">
        <v>103</v>
      </c>
      <c r="B27" s="36" t="s">
        <v>86</v>
      </c>
      <c r="C27" s="37" t="s">
        <v>10</v>
      </c>
      <c r="D27" s="36" t="s">
        <v>16</v>
      </c>
      <c r="E27" s="55" t="s">
        <v>104</v>
      </c>
      <c r="F27" s="37" t="s">
        <v>91</v>
      </c>
      <c r="G27" s="88">
        <f>SUM(G28:G29)</f>
        <v>357000.37599999999</v>
      </c>
      <c r="H27" s="39">
        <f t="shared" si="0"/>
        <v>357000.37599999999</v>
      </c>
      <c r="I27" s="39">
        <f>G27</f>
        <v>357000.37599999999</v>
      </c>
    </row>
    <row r="28" spans="1:10" ht="25.5">
      <c r="A28" s="46" t="s">
        <v>92</v>
      </c>
      <c r="B28" s="47"/>
      <c r="C28" s="48" t="s">
        <v>10</v>
      </c>
      <c r="D28" s="47" t="s">
        <v>16</v>
      </c>
      <c r="E28" s="56" t="s">
        <v>104</v>
      </c>
      <c r="F28" s="49">
        <v>120</v>
      </c>
      <c r="G28" s="224">
        <f>'[1]Аппарат свод'!AE20</f>
        <v>283427.39600000001</v>
      </c>
      <c r="H28" s="107">
        <f t="shared" si="0"/>
        <v>283427.39600000001</v>
      </c>
      <c r="I28" s="107">
        <f>H28</f>
        <v>283427.39600000001</v>
      </c>
    </row>
    <row r="29" spans="1:10" ht="25.5">
      <c r="A29" s="46" t="s">
        <v>93</v>
      </c>
      <c r="B29" s="47"/>
      <c r="C29" s="48" t="s">
        <v>10</v>
      </c>
      <c r="D29" s="47" t="s">
        <v>16</v>
      </c>
      <c r="E29" s="56" t="s">
        <v>104</v>
      </c>
      <c r="F29" s="49">
        <v>240</v>
      </c>
      <c r="G29" s="224">
        <f>'[1]Аппарат свод'!AF20</f>
        <v>73572.979999999981</v>
      </c>
      <c r="H29" s="107">
        <f t="shared" si="0"/>
        <v>73572.979999999981</v>
      </c>
      <c r="I29" s="107">
        <f>H29</f>
        <v>73572.979999999981</v>
      </c>
    </row>
    <row r="30" spans="1:10" ht="38.25">
      <c r="A30" s="45" t="s">
        <v>105</v>
      </c>
      <c r="B30" s="36" t="s">
        <v>86</v>
      </c>
      <c r="C30" s="37" t="s">
        <v>10</v>
      </c>
      <c r="D30" s="36" t="s">
        <v>16</v>
      </c>
      <c r="E30" s="55" t="s">
        <v>106</v>
      </c>
      <c r="F30" s="37" t="s">
        <v>91</v>
      </c>
      <c r="G30" s="88">
        <f>SUM(G31:G32)</f>
        <v>7000</v>
      </c>
      <c r="H30" s="88">
        <f>SUM(H31:H32)</f>
        <v>7000</v>
      </c>
      <c r="I30" s="88">
        <f>SUM(I31:I32)</f>
        <v>7000</v>
      </c>
    </row>
    <row r="31" spans="1:10" ht="25.5">
      <c r="A31" s="46" t="s">
        <v>92</v>
      </c>
      <c r="B31" s="47"/>
      <c r="C31" s="48" t="s">
        <v>10</v>
      </c>
      <c r="D31" s="47" t="s">
        <v>16</v>
      </c>
      <c r="E31" s="56" t="s">
        <v>106</v>
      </c>
      <c r="F31" s="49">
        <v>120</v>
      </c>
      <c r="G31" s="224">
        <f>'[1]Аппарат свод'!AE17</f>
        <v>0</v>
      </c>
      <c r="H31" s="107"/>
      <c r="I31" s="107"/>
    </row>
    <row r="32" spans="1:10" ht="25.5">
      <c r="A32" s="46" t="s">
        <v>93</v>
      </c>
      <c r="B32" s="47"/>
      <c r="C32" s="48" t="s">
        <v>10</v>
      </c>
      <c r="D32" s="47" t="s">
        <v>16</v>
      </c>
      <c r="E32" s="56" t="s">
        <v>106</v>
      </c>
      <c r="F32" s="49">
        <v>240</v>
      </c>
      <c r="G32" s="224">
        <f>'[1]Аппарат свод'!AF17</f>
        <v>7000</v>
      </c>
      <c r="H32" s="107">
        <f>G32</f>
        <v>7000</v>
      </c>
      <c r="I32" s="107">
        <f>H32</f>
        <v>7000</v>
      </c>
    </row>
    <row r="33" spans="1:13" ht="25.5">
      <c r="A33" s="19" t="s">
        <v>17</v>
      </c>
      <c r="B33" s="36" t="s">
        <v>86</v>
      </c>
      <c r="C33" s="37" t="s">
        <v>10</v>
      </c>
      <c r="D33" s="36" t="s">
        <v>18</v>
      </c>
      <c r="E33" s="55" t="s">
        <v>107</v>
      </c>
      <c r="F33" s="48" t="s">
        <v>91</v>
      </c>
      <c r="G33" s="88">
        <f>G34</f>
        <v>0</v>
      </c>
      <c r="H33" s="39">
        <f>H34</f>
        <v>0</v>
      </c>
      <c r="I33" s="39">
        <f>I34</f>
        <v>0</v>
      </c>
    </row>
    <row r="34" spans="1:13" ht="25.5">
      <c r="A34" s="46" t="s">
        <v>93</v>
      </c>
      <c r="B34" s="47"/>
      <c r="C34" s="48" t="s">
        <v>10</v>
      </c>
      <c r="D34" s="47" t="s">
        <v>18</v>
      </c>
      <c r="E34" s="56" t="s">
        <v>107</v>
      </c>
      <c r="F34" s="49">
        <v>240</v>
      </c>
      <c r="G34" s="224">
        <f>'[1]Аппарат свод'!AF15</f>
        <v>0</v>
      </c>
      <c r="H34" s="107"/>
      <c r="I34" s="107"/>
      <c r="M34" t="s">
        <v>2</v>
      </c>
    </row>
    <row r="35" spans="1:13" ht="27">
      <c r="A35" s="40" t="s">
        <v>108</v>
      </c>
      <c r="B35" s="43"/>
      <c r="C35" s="42" t="s">
        <v>10</v>
      </c>
      <c r="D35" s="41" t="s">
        <v>20</v>
      </c>
      <c r="E35" s="41"/>
      <c r="F35" s="54"/>
      <c r="G35" s="88">
        <f>SUM(G37,G41)</f>
        <v>6716825.6479999991</v>
      </c>
      <c r="H35" s="39">
        <f>SUM(H37,H41)</f>
        <v>6716825.6479999991</v>
      </c>
      <c r="I35" s="39">
        <f>SUM(I37,I41)</f>
        <v>6716825.6479999991</v>
      </c>
    </row>
    <row r="36" spans="1:13" ht="28.5">
      <c r="A36" s="34" t="s">
        <v>522</v>
      </c>
      <c r="B36" s="36" t="s">
        <v>109</v>
      </c>
      <c r="C36" s="42"/>
      <c r="D36" s="41"/>
      <c r="E36" s="41"/>
      <c r="F36" s="54"/>
      <c r="G36" s="88"/>
      <c r="H36" s="107"/>
      <c r="I36" s="107"/>
    </row>
    <row r="37" spans="1:13">
      <c r="A37" s="45" t="s">
        <v>523</v>
      </c>
      <c r="B37" s="36" t="s">
        <v>109</v>
      </c>
      <c r="C37" s="37" t="s">
        <v>10</v>
      </c>
      <c r="D37" s="36" t="s">
        <v>20</v>
      </c>
      <c r="E37" s="36" t="s">
        <v>99</v>
      </c>
      <c r="F37" s="37" t="s">
        <v>91</v>
      </c>
      <c r="G37" s="88">
        <f>SUM(G38:G40)</f>
        <v>4977298.0639999993</v>
      </c>
      <c r="H37" s="39">
        <f>SUM(H38:H40)</f>
        <v>4977298.0639999993</v>
      </c>
      <c r="I37" s="39">
        <f>SUM(I38:I40)</f>
        <v>4977298.0639999993</v>
      </c>
    </row>
    <row r="38" spans="1:13" ht="25.5">
      <c r="A38" s="46" t="s">
        <v>92</v>
      </c>
      <c r="B38" s="47"/>
      <c r="C38" s="48" t="s">
        <v>10</v>
      </c>
      <c r="D38" s="47" t="s">
        <v>20</v>
      </c>
      <c r="E38" s="47" t="s">
        <v>99</v>
      </c>
      <c r="F38" s="49">
        <v>120</v>
      </c>
      <c r="G38" s="224">
        <f>'[1]Аппарат свод'!AE41</f>
        <v>4768334.5939999996</v>
      </c>
      <c r="H38" s="107">
        <f t="shared" ref="H38:I40" si="1">G38</f>
        <v>4768334.5939999996</v>
      </c>
      <c r="I38" s="107">
        <f t="shared" si="1"/>
        <v>4768334.5939999996</v>
      </c>
    </row>
    <row r="39" spans="1:13" ht="25.5">
      <c r="A39" s="46" t="s">
        <v>93</v>
      </c>
      <c r="B39" s="47"/>
      <c r="C39" s="48" t="s">
        <v>10</v>
      </c>
      <c r="D39" s="47" t="s">
        <v>20</v>
      </c>
      <c r="E39" s="47" t="s">
        <v>99</v>
      </c>
      <c r="F39" s="49">
        <v>240</v>
      </c>
      <c r="G39" s="224">
        <f>'[1]Аппарат свод'!AF41</f>
        <v>207973.46999999974</v>
      </c>
      <c r="H39" s="107">
        <f t="shared" si="1"/>
        <v>207973.46999999974</v>
      </c>
      <c r="I39" s="107">
        <f t="shared" si="1"/>
        <v>207973.46999999974</v>
      </c>
    </row>
    <row r="40" spans="1:13" ht="25.5">
      <c r="A40" s="46" t="s">
        <v>100</v>
      </c>
      <c r="B40" s="47"/>
      <c r="C40" s="48" t="s">
        <v>10</v>
      </c>
      <c r="D40" s="47" t="s">
        <v>20</v>
      </c>
      <c r="E40" s="47" t="s">
        <v>99</v>
      </c>
      <c r="F40" s="49">
        <v>850</v>
      </c>
      <c r="G40" s="224">
        <f>'[1]Аппарат свод'!AG41</f>
        <v>990.00000000000011</v>
      </c>
      <c r="H40" s="107">
        <f t="shared" si="1"/>
        <v>990.00000000000011</v>
      </c>
      <c r="I40" s="107">
        <f t="shared" si="1"/>
        <v>990.00000000000011</v>
      </c>
    </row>
    <row r="41" spans="1:13" ht="25.5">
      <c r="A41" s="45" t="s">
        <v>110</v>
      </c>
      <c r="B41" s="36" t="s">
        <v>86</v>
      </c>
      <c r="C41" s="37" t="s">
        <v>10</v>
      </c>
      <c r="D41" s="36" t="s">
        <v>20</v>
      </c>
      <c r="E41" s="36" t="s">
        <v>111</v>
      </c>
      <c r="F41" s="37" t="s">
        <v>91</v>
      </c>
      <c r="G41" s="88">
        <f>SUM(G42:G43)</f>
        <v>1739527.584</v>
      </c>
      <c r="H41" s="39">
        <f>SUM(H42:H43)</f>
        <v>1739527.584</v>
      </c>
      <c r="I41" s="39">
        <f>SUM(I42:I43)</f>
        <v>1739527.584</v>
      </c>
    </row>
    <row r="42" spans="1:13" ht="25.5">
      <c r="A42" s="46" t="s">
        <v>92</v>
      </c>
      <c r="B42" s="47"/>
      <c r="C42" s="48" t="s">
        <v>10</v>
      </c>
      <c r="D42" s="47" t="s">
        <v>20</v>
      </c>
      <c r="E42" s="47" t="s">
        <v>111</v>
      </c>
      <c r="F42" s="49">
        <v>120</v>
      </c>
      <c r="G42" s="224">
        <f>'[1]Аппарат свод'!AE12</f>
        <v>1647145.514</v>
      </c>
      <c r="H42" s="107">
        <f>G42</f>
        <v>1647145.514</v>
      </c>
      <c r="I42" s="107">
        <f>H42</f>
        <v>1647145.514</v>
      </c>
    </row>
    <row r="43" spans="1:13" ht="25.5">
      <c r="A43" s="46" t="s">
        <v>93</v>
      </c>
      <c r="B43" s="47"/>
      <c r="C43" s="48" t="s">
        <v>10</v>
      </c>
      <c r="D43" s="47" t="s">
        <v>20</v>
      </c>
      <c r="E43" s="47" t="s">
        <v>111</v>
      </c>
      <c r="F43" s="49">
        <v>240</v>
      </c>
      <c r="G43" s="224">
        <f>'[1]Аппарат свод'!AF12</f>
        <v>92382.070000000065</v>
      </c>
      <c r="H43" s="107">
        <f>G43</f>
        <v>92382.070000000065</v>
      </c>
      <c r="I43" s="107">
        <f>H43</f>
        <v>92382.070000000065</v>
      </c>
    </row>
    <row r="44" spans="1:13">
      <c r="A44" s="40" t="s">
        <v>23</v>
      </c>
      <c r="B44" s="43" t="s">
        <v>86</v>
      </c>
      <c r="C44" s="42" t="s">
        <v>10</v>
      </c>
      <c r="D44" s="41" t="s">
        <v>24</v>
      </c>
      <c r="E44" s="36" t="s">
        <v>112</v>
      </c>
      <c r="F44" s="37" t="s">
        <v>91</v>
      </c>
      <c r="G44" s="88">
        <f>G45</f>
        <v>1100447.960440747</v>
      </c>
      <c r="H44" s="39">
        <f>H45</f>
        <v>1100447.960440747</v>
      </c>
      <c r="I44" s="39">
        <f>I45</f>
        <v>1100447.960440747</v>
      </c>
    </row>
    <row r="45" spans="1:13">
      <c r="A45" s="46" t="s">
        <v>113</v>
      </c>
      <c r="B45" s="47"/>
      <c r="C45" s="48" t="s">
        <v>10</v>
      </c>
      <c r="D45" s="47" t="s">
        <v>24</v>
      </c>
      <c r="E45" s="47" t="s">
        <v>112</v>
      </c>
      <c r="F45" s="49"/>
      <c r="G45" s="224">
        <f>G46</f>
        <v>1100447.960440747</v>
      </c>
      <c r="H45" s="107">
        <f>G45</f>
        <v>1100447.960440747</v>
      </c>
      <c r="I45" s="107">
        <f>H45</f>
        <v>1100447.960440747</v>
      </c>
    </row>
    <row r="46" spans="1:13">
      <c r="A46" s="46" t="s">
        <v>114</v>
      </c>
      <c r="B46" s="47"/>
      <c r="C46" s="48" t="s">
        <v>10</v>
      </c>
      <c r="D46" s="47" t="s">
        <v>24</v>
      </c>
      <c r="E46" s="47" t="s">
        <v>112</v>
      </c>
      <c r="F46" s="49">
        <v>870</v>
      </c>
      <c r="G46" s="224">
        <f>'[1]Аппарат свод'!AI18</f>
        <v>1100447.960440747</v>
      </c>
      <c r="H46" s="107">
        <f>G46</f>
        <v>1100447.960440747</v>
      </c>
      <c r="I46" s="107">
        <f>H46</f>
        <v>1100447.960440747</v>
      </c>
    </row>
    <row r="47" spans="1:13">
      <c r="A47" s="19" t="s">
        <v>25</v>
      </c>
      <c r="B47" s="36" t="s">
        <v>86</v>
      </c>
      <c r="C47" s="37" t="s">
        <v>10</v>
      </c>
      <c r="D47" s="36" t="s">
        <v>26</v>
      </c>
      <c r="E47" s="36" t="s">
        <v>99</v>
      </c>
      <c r="F47" s="37" t="s">
        <v>91</v>
      </c>
      <c r="G47" s="88">
        <f>SUM(G48:G51)</f>
        <v>1679173.0799999998</v>
      </c>
      <c r="H47" s="39">
        <f>SUM(H48:H51)</f>
        <v>1679173.0799999998</v>
      </c>
      <c r="I47" s="39">
        <f>SUM(I48:I51)</f>
        <v>1679173.0799999998</v>
      </c>
    </row>
    <row r="48" spans="1:13" ht="25.5">
      <c r="A48" s="46" t="s">
        <v>92</v>
      </c>
      <c r="B48" s="36"/>
      <c r="C48" s="37" t="s">
        <v>10</v>
      </c>
      <c r="D48" s="36" t="s">
        <v>26</v>
      </c>
      <c r="E48" s="47" t="s">
        <v>99</v>
      </c>
      <c r="F48" s="48" t="s">
        <v>115</v>
      </c>
      <c r="G48" s="88">
        <f>'[1]0113'!N18</f>
        <v>1100053.7379999999</v>
      </c>
      <c r="H48" s="50">
        <f>G48</f>
        <v>1100053.7379999999</v>
      </c>
      <c r="I48" s="107">
        <f>G48</f>
        <v>1100053.7379999999</v>
      </c>
    </row>
    <row r="49" spans="1:12" ht="25.5">
      <c r="A49" s="46" t="s">
        <v>93</v>
      </c>
      <c r="B49" s="47"/>
      <c r="C49" s="48" t="s">
        <v>10</v>
      </c>
      <c r="D49" s="47" t="s">
        <v>26</v>
      </c>
      <c r="E49" s="47" t="s">
        <v>99</v>
      </c>
      <c r="F49" s="49">
        <v>240</v>
      </c>
      <c r="G49" s="88">
        <f>'[1]0113'!O18</f>
        <v>553929.34199999995</v>
      </c>
      <c r="H49" s="50">
        <f>G49</f>
        <v>553929.34199999995</v>
      </c>
      <c r="I49" s="107">
        <f>G49</f>
        <v>553929.34199999995</v>
      </c>
    </row>
    <row r="50" spans="1:12" ht="25.5">
      <c r="A50" s="46" t="s">
        <v>100</v>
      </c>
      <c r="B50" s="47"/>
      <c r="C50" s="48" t="s">
        <v>10</v>
      </c>
      <c r="D50" s="47" t="s">
        <v>26</v>
      </c>
      <c r="E50" s="47" t="s">
        <v>99</v>
      </c>
      <c r="F50" s="49">
        <v>850</v>
      </c>
      <c r="G50" s="88">
        <f>'[1]0113'!P18</f>
        <v>25190</v>
      </c>
      <c r="H50" s="50">
        <f>G50</f>
        <v>25190</v>
      </c>
      <c r="I50" s="107">
        <f>G50</f>
        <v>25190</v>
      </c>
    </row>
    <row r="51" spans="1:12" ht="25.5">
      <c r="A51" s="46" t="s">
        <v>116</v>
      </c>
      <c r="B51" s="47"/>
      <c r="C51" s="48" t="s">
        <v>10</v>
      </c>
      <c r="D51" s="47" t="s">
        <v>26</v>
      </c>
      <c r="E51" s="47" t="s">
        <v>99</v>
      </c>
      <c r="F51" s="49">
        <v>414</v>
      </c>
      <c r="G51" s="88">
        <f>'[1]0113'!Q18</f>
        <v>0</v>
      </c>
      <c r="H51" s="39">
        <f>G51</f>
        <v>0</v>
      </c>
      <c r="I51" s="107">
        <f>G51</f>
        <v>0</v>
      </c>
    </row>
    <row r="52" spans="1:12" ht="25.5">
      <c r="A52" s="19" t="s">
        <v>29</v>
      </c>
      <c r="B52" s="36" t="s">
        <v>86</v>
      </c>
      <c r="C52" s="37" t="s">
        <v>14</v>
      </c>
      <c r="D52" s="36" t="s">
        <v>87</v>
      </c>
      <c r="E52" s="36"/>
      <c r="F52" s="38"/>
      <c r="G52" s="88">
        <f>SUM(G53,G57)</f>
        <v>3105625.0160000003</v>
      </c>
      <c r="H52" s="39">
        <f>SUM(H53,H57)</f>
        <v>3105625.0160000003</v>
      </c>
      <c r="I52" s="39">
        <f>SUM(I53,I57)</f>
        <v>3105625.0160000003</v>
      </c>
    </row>
    <row r="53" spans="1:12" ht="27">
      <c r="A53" s="57" t="s">
        <v>117</v>
      </c>
      <c r="B53" s="43" t="s">
        <v>86</v>
      </c>
      <c r="C53" s="42" t="s">
        <v>14</v>
      </c>
      <c r="D53" s="41" t="s">
        <v>16</v>
      </c>
      <c r="E53" s="41"/>
      <c r="F53" s="54"/>
      <c r="G53" s="88">
        <f>SUM(G54)</f>
        <v>1329755.1200000001</v>
      </c>
      <c r="H53" s="39">
        <f>SUM(H54)</f>
        <v>1329755.1200000001</v>
      </c>
      <c r="I53" s="39">
        <f>SUM(I54)</f>
        <v>1329755.1200000001</v>
      </c>
    </row>
    <row r="54" spans="1:12" ht="25.5">
      <c r="A54" s="45" t="s">
        <v>118</v>
      </c>
      <c r="B54" s="47" t="s">
        <v>86</v>
      </c>
      <c r="C54" s="37" t="s">
        <v>14</v>
      </c>
      <c r="D54" s="36" t="s">
        <v>16</v>
      </c>
      <c r="E54" s="55" t="s">
        <v>119</v>
      </c>
      <c r="F54" s="48" t="s">
        <v>91</v>
      </c>
      <c r="G54" s="88">
        <f>SUM(G55:G56)</f>
        <v>1329755.1200000001</v>
      </c>
      <c r="H54" s="39">
        <f>SUM(H55:H56)</f>
        <v>1329755.1200000001</v>
      </c>
      <c r="I54" s="39">
        <f>SUM(I55:I56)</f>
        <v>1329755.1200000001</v>
      </c>
    </row>
    <row r="55" spans="1:12" ht="25.5">
      <c r="A55" s="46" t="s">
        <v>92</v>
      </c>
      <c r="B55" s="47"/>
      <c r="C55" s="48" t="s">
        <v>14</v>
      </c>
      <c r="D55" s="47" t="s">
        <v>16</v>
      </c>
      <c r="E55" s="58" t="s">
        <v>119</v>
      </c>
      <c r="F55" s="49">
        <v>120</v>
      </c>
      <c r="G55" s="224">
        <f>'[1]Аппарат свод'!AE16</f>
        <v>1170956.72</v>
      </c>
      <c r="H55" s="107">
        <f>G55</f>
        <v>1170956.72</v>
      </c>
      <c r="I55" s="107">
        <f>G55</f>
        <v>1170956.72</v>
      </c>
    </row>
    <row r="56" spans="1:12" ht="25.5">
      <c r="A56" s="46" t="s">
        <v>93</v>
      </c>
      <c r="B56" s="47"/>
      <c r="C56" s="48" t="s">
        <v>14</v>
      </c>
      <c r="D56" s="47" t="s">
        <v>16</v>
      </c>
      <c r="E56" s="58" t="s">
        <v>119</v>
      </c>
      <c r="F56" s="49">
        <v>240</v>
      </c>
      <c r="G56" s="224">
        <f>'[1]Аппарат свод'!AF16</f>
        <v>158798.40000000014</v>
      </c>
      <c r="H56" s="107">
        <f>G56</f>
        <v>158798.40000000014</v>
      </c>
      <c r="I56" s="107">
        <f>G56</f>
        <v>158798.40000000014</v>
      </c>
    </row>
    <row r="57" spans="1:12">
      <c r="A57" s="462" t="s">
        <v>524</v>
      </c>
      <c r="B57" s="463"/>
      <c r="C57" s="42" t="s">
        <v>14</v>
      </c>
      <c r="D57" s="41" t="s">
        <v>33</v>
      </c>
      <c r="E57" s="41"/>
      <c r="F57" s="48"/>
      <c r="G57" s="88">
        <f>SUM(G58:G60)</f>
        <v>1775869.8960000002</v>
      </c>
      <c r="H57" s="39">
        <f>SUM(H58:H60)</f>
        <v>1775869.8960000002</v>
      </c>
      <c r="I57" s="39">
        <f>SUM(I58:I60)</f>
        <v>1775869.8960000002</v>
      </c>
    </row>
    <row r="58" spans="1:12" ht="25.5">
      <c r="A58" s="46" t="s">
        <v>92</v>
      </c>
      <c r="B58" s="47"/>
      <c r="C58" s="48" t="s">
        <v>14</v>
      </c>
      <c r="D58" s="47" t="s">
        <v>33</v>
      </c>
      <c r="E58" s="36" t="s">
        <v>99</v>
      </c>
      <c r="F58" s="49">
        <v>120</v>
      </c>
      <c r="G58" s="224">
        <f>'[1]Аппарат свод'!AE14</f>
        <v>1467990.216</v>
      </c>
      <c r="H58" s="107">
        <f>G58</f>
        <v>1467990.216</v>
      </c>
      <c r="I58" s="107">
        <f>G58</f>
        <v>1467990.216</v>
      </c>
    </row>
    <row r="59" spans="1:12" ht="25.5">
      <c r="A59" s="46" t="s">
        <v>93</v>
      </c>
      <c r="B59" s="47"/>
      <c r="C59" s="48" t="s">
        <v>14</v>
      </c>
      <c r="D59" s="47" t="s">
        <v>33</v>
      </c>
      <c r="E59" s="47" t="s">
        <v>99</v>
      </c>
      <c r="F59" s="49">
        <v>240</v>
      </c>
      <c r="G59" s="224">
        <f>'[1]Аппарат свод'!AF14</f>
        <v>21049.080000000075</v>
      </c>
      <c r="H59" s="107">
        <f>G59</f>
        <v>21049.080000000075</v>
      </c>
      <c r="I59" s="107">
        <f>G59</f>
        <v>21049.080000000075</v>
      </c>
    </row>
    <row r="60" spans="1:12">
      <c r="A60" s="46" t="s">
        <v>120</v>
      </c>
      <c r="B60" s="47"/>
      <c r="C60" s="48" t="s">
        <v>14</v>
      </c>
      <c r="D60" s="47" t="s">
        <v>33</v>
      </c>
      <c r="E60" s="47"/>
      <c r="F60" s="49">
        <v>0</v>
      </c>
      <c r="G60" s="88">
        <f>SUM(G61:G62)</f>
        <v>286830.59999999998</v>
      </c>
      <c r="H60" s="39">
        <f>SUM(H61:H62)</f>
        <v>286830.59999999998</v>
      </c>
      <c r="I60" s="39">
        <f>SUM(I61:I62)</f>
        <v>286830.59999999998</v>
      </c>
    </row>
    <row r="61" spans="1:12" ht="25.5">
      <c r="A61" s="46" t="s">
        <v>92</v>
      </c>
      <c r="B61" s="47"/>
      <c r="C61" s="48" t="s">
        <v>14</v>
      </c>
      <c r="D61" s="47" t="s">
        <v>33</v>
      </c>
      <c r="E61" s="36" t="s">
        <v>121</v>
      </c>
      <c r="F61" s="49">
        <v>110</v>
      </c>
      <c r="G61" s="224">
        <f>'[1]Аппарат свод'!AE44</f>
        <v>286830.59999999998</v>
      </c>
      <c r="H61" s="107">
        <f>G61</f>
        <v>286830.59999999998</v>
      </c>
      <c r="I61" s="107">
        <f>G61</f>
        <v>286830.59999999998</v>
      </c>
    </row>
    <row r="62" spans="1:12" ht="25.5">
      <c r="A62" s="46" t="s">
        <v>93</v>
      </c>
      <c r="B62" s="47"/>
      <c r="C62" s="48" t="s">
        <v>14</v>
      </c>
      <c r="D62" s="47" t="s">
        <v>33</v>
      </c>
      <c r="E62" s="47" t="s">
        <v>121</v>
      </c>
      <c r="F62" s="49">
        <v>240</v>
      </c>
      <c r="G62" s="224">
        <f>'[1]Аппарат свод'!AF44</f>
        <v>0</v>
      </c>
      <c r="H62" s="107">
        <f>G62</f>
        <v>0</v>
      </c>
      <c r="I62" s="107">
        <f>G62</f>
        <v>0</v>
      </c>
    </row>
    <row r="63" spans="1:12">
      <c r="A63" s="19" t="s">
        <v>122</v>
      </c>
      <c r="B63" s="47"/>
      <c r="C63" s="37" t="s">
        <v>16</v>
      </c>
      <c r="D63" s="36" t="s">
        <v>87</v>
      </c>
      <c r="E63" s="36"/>
      <c r="F63" s="38"/>
      <c r="G63" s="88">
        <f>SUM(G64,G67,G71)</f>
        <v>18414265.504000001</v>
      </c>
      <c r="H63" s="39">
        <f>SUM(H67,H71)</f>
        <v>3979265.5040000002</v>
      </c>
      <c r="I63" s="39">
        <f>SUM(I67,I71)</f>
        <v>3979265.5040000002</v>
      </c>
      <c r="L63" t="s">
        <v>2</v>
      </c>
    </row>
    <row r="64" spans="1:12">
      <c r="A64" s="19" t="s">
        <v>37</v>
      </c>
      <c r="B64" s="47"/>
      <c r="C64" s="37" t="s">
        <v>16</v>
      </c>
      <c r="D64" s="36" t="s">
        <v>10</v>
      </c>
      <c r="E64" s="36" t="s">
        <v>525</v>
      </c>
      <c r="F64" s="38">
        <v>240</v>
      </c>
      <c r="G64" s="88">
        <f>'[1]Аппарат свод'!AL50</f>
        <v>884000</v>
      </c>
      <c r="H64" s="39">
        <f>G64</f>
        <v>884000</v>
      </c>
      <c r="I64" s="39">
        <f>H64</f>
        <v>884000</v>
      </c>
    </row>
    <row r="65" spans="1:13" ht="30">
      <c r="A65" s="59" t="s">
        <v>123</v>
      </c>
      <c r="B65" s="41" t="s">
        <v>124</v>
      </c>
      <c r="C65" s="37"/>
      <c r="D65" s="36"/>
      <c r="E65" s="36"/>
      <c r="F65" s="38"/>
      <c r="G65" s="88"/>
      <c r="H65" s="107"/>
      <c r="I65" s="107"/>
    </row>
    <row r="66" spans="1:13">
      <c r="A66" s="40" t="s">
        <v>38</v>
      </c>
      <c r="B66" s="41" t="s">
        <v>124</v>
      </c>
      <c r="C66" s="42" t="s">
        <v>16</v>
      </c>
      <c r="D66" s="41" t="s">
        <v>18</v>
      </c>
      <c r="E66" s="41" t="s">
        <v>2</v>
      </c>
      <c r="F66" s="48" t="s">
        <v>91</v>
      </c>
      <c r="G66" s="88">
        <f>G67</f>
        <v>3979265.5040000002</v>
      </c>
      <c r="H66" s="39">
        <f>H67</f>
        <v>3979265.5040000002</v>
      </c>
      <c r="I66" s="39">
        <f>I67</f>
        <v>3979265.5040000002</v>
      </c>
    </row>
    <row r="67" spans="1:13">
      <c r="A67" s="57" t="s">
        <v>125</v>
      </c>
      <c r="B67" s="43"/>
      <c r="C67" s="42" t="s">
        <v>16</v>
      </c>
      <c r="D67" s="41" t="s">
        <v>18</v>
      </c>
      <c r="E67" s="41" t="s">
        <v>99</v>
      </c>
      <c r="F67" s="54"/>
      <c r="G67" s="88">
        <f>SUM(G68:G70)</f>
        <v>3979265.5040000002</v>
      </c>
      <c r="H67" s="39">
        <f>SUM(H68:H70)</f>
        <v>3979265.5040000002</v>
      </c>
      <c r="I67" s="39">
        <f>SUM(I68:I70)</f>
        <v>3979265.5040000002</v>
      </c>
    </row>
    <row r="68" spans="1:13" ht="25.5">
      <c r="A68" s="46" t="s">
        <v>92</v>
      </c>
      <c r="B68" s="47"/>
      <c r="C68" s="48" t="s">
        <v>16</v>
      </c>
      <c r="D68" s="47" t="s">
        <v>18</v>
      </c>
      <c r="E68" s="47" t="s">
        <v>99</v>
      </c>
      <c r="F68" s="49">
        <v>120</v>
      </c>
      <c r="G68" s="224">
        <f>'[1]Аппарат свод'!AE42</f>
        <v>3675795.2340000002</v>
      </c>
      <c r="H68" s="107">
        <f t="shared" ref="H68:I70" si="2">G68</f>
        <v>3675795.2340000002</v>
      </c>
      <c r="I68" s="107">
        <f t="shared" si="2"/>
        <v>3675795.2340000002</v>
      </c>
    </row>
    <row r="69" spans="1:13" ht="25.5">
      <c r="A69" s="46" t="s">
        <v>93</v>
      </c>
      <c r="B69" s="47"/>
      <c r="C69" s="48" t="s">
        <v>16</v>
      </c>
      <c r="D69" s="47" t="s">
        <v>18</v>
      </c>
      <c r="E69" s="47" t="s">
        <v>99</v>
      </c>
      <c r="F69" s="49">
        <v>240</v>
      </c>
      <c r="G69" s="224">
        <f>'[1]Аппарат свод'!AF42</f>
        <v>299640.27</v>
      </c>
      <c r="H69" s="107">
        <f t="shared" si="2"/>
        <v>299640.27</v>
      </c>
      <c r="I69" s="107">
        <f t="shared" si="2"/>
        <v>299640.27</v>
      </c>
    </row>
    <row r="70" spans="1:13" ht="25.5">
      <c r="A70" s="46" t="s">
        <v>100</v>
      </c>
      <c r="B70" s="47"/>
      <c r="C70" s="48" t="s">
        <v>16</v>
      </c>
      <c r="D70" s="47" t="s">
        <v>18</v>
      </c>
      <c r="E70" s="47" t="s">
        <v>99</v>
      </c>
      <c r="F70" s="49">
        <v>850</v>
      </c>
      <c r="G70" s="224">
        <f>'[1]Аппарат свод'!AG42</f>
        <v>3830</v>
      </c>
      <c r="H70" s="107">
        <f t="shared" si="2"/>
        <v>3830</v>
      </c>
      <c r="I70" s="107">
        <f t="shared" si="2"/>
        <v>3830</v>
      </c>
    </row>
    <row r="71" spans="1:13">
      <c r="A71" s="60" t="s">
        <v>126</v>
      </c>
      <c r="B71" s="47" t="s">
        <v>109</v>
      </c>
      <c r="C71" s="37" t="s">
        <v>16</v>
      </c>
      <c r="D71" s="36" t="s">
        <v>33</v>
      </c>
      <c r="E71" s="36"/>
      <c r="F71" s="48" t="s">
        <v>91</v>
      </c>
      <c r="G71" s="339">
        <f>SUM(G72)</f>
        <v>13551000</v>
      </c>
      <c r="H71" s="61">
        <f>SUM(H72:H73)</f>
        <v>0</v>
      </c>
      <c r="I71" s="61">
        <f>SUM(I72:I73)</f>
        <v>0</v>
      </c>
    </row>
    <row r="72" spans="1:13" ht="25.5">
      <c r="A72" s="62" t="s">
        <v>127</v>
      </c>
      <c r="B72" s="47"/>
      <c r="C72" s="48" t="s">
        <v>16</v>
      </c>
      <c r="D72" s="47" t="s">
        <v>33</v>
      </c>
      <c r="E72" s="36" t="s">
        <v>128</v>
      </c>
      <c r="F72" s="48" t="s">
        <v>91</v>
      </c>
      <c r="G72" s="88">
        <f>SUM(G73:G74)</f>
        <v>13551000</v>
      </c>
      <c r="H72" s="88">
        <v>0</v>
      </c>
      <c r="I72" s="88">
        <v>0</v>
      </c>
    </row>
    <row r="73" spans="1:13" ht="38.25">
      <c r="A73" s="62" t="s">
        <v>526</v>
      </c>
      <c r="B73" s="47"/>
      <c r="C73" s="48" t="s">
        <v>16</v>
      </c>
      <c r="D73" s="47" t="s">
        <v>33</v>
      </c>
      <c r="E73" s="47" t="s">
        <v>128</v>
      </c>
      <c r="F73" s="49">
        <v>530</v>
      </c>
      <c r="G73" s="224">
        <f>'[1]Автоакц расш №2 к прил 8'!C37-'[1]Автоакц расш №2 к прил 8'!G37</f>
        <v>11500000</v>
      </c>
      <c r="H73" s="107">
        <v>0</v>
      </c>
      <c r="I73" s="107">
        <v>0</v>
      </c>
    </row>
    <row r="74" spans="1:13" ht="38.25">
      <c r="A74" s="62" t="s">
        <v>526</v>
      </c>
      <c r="B74" s="47"/>
      <c r="C74" s="48" t="s">
        <v>16</v>
      </c>
      <c r="D74" s="47" t="s">
        <v>33</v>
      </c>
      <c r="E74" s="47" t="s">
        <v>128</v>
      </c>
      <c r="F74" s="49">
        <v>612</v>
      </c>
      <c r="G74" s="224">
        <f>'[1]Автоакц расш №2 к прил 8'!G37</f>
        <v>2051000</v>
      </c>
      <c r="H74" s="340"/>
      <c r="I74" s="107"/>
      <c r="M74" t="s">
        <v>2</v>
      </c>
    </row>
    <row r="75" spans="1:13" ht="14.25" customHeight="1">
      <c r="A75" s="19" t="s">
        <v>129</v>
      </c>
      <c r="B75" s="47" t="s">
        <v>130</v>
      </c>
      <c r="C75" s="37" t="s">
        <v>18</v>
      </c>
      <c r="D75" s="36" t="s">
        <v>87</v>
      </c>
      <c r="E75" s="36"/>
      <c r="F75" s="38"/>
      <c r="G75" s="88">
        <f>SUM(G76)</f>
        <v>12803900</v>
      </c>
      <c r="H75" s="88">
        <f>SUM(H76)</f>
        <v>12803900</v>
      </c>
      <c r="I75" s="88">
        <f>SUM(I76)</f>
        <v>12803900</v>
      </c>
    </row>
    <row r="76" spans="1:13">
      <c r="A76" s="19" t="s">
        <v>527</v>
      </c>
      <c r="B76" s="47"/>
      <c r="C76" s="37" t="s">
        <v>18</v>
      </c>
      <c r="D76" s="36" t="s">
        <v>14</v>
      </c>
      <c r="E76" s="47"/>
      <c r="F76" s="49"/>
      <c r="G76" s="88">
        <f>SUM(G77:G80)</f>
        <v>12803900</v>
      </c>
      <c r="H76" s="39">
        <f>SUM(H77:H80)</f>
        <v>12803900</v>
      </c>
      <c r="I76" s="39">
        <f>SUM(I77:I80)</f>
        <v>12803900</v>
      </c>
    </row>
    <row r="77" spans="1:13" ht="25.5">
      <c r="A77" s="46" t="s">
        <v>92</v>
      </c>
      <c r="B77" s="47"/>
      <c r="C77" s="37" t="s">
        <v>18</v>
      </c>
      <c r="D77" s="36" t="s">
        <v>14</v>
      </c>
      <c r="E77" s="47" t="s">
        <v>132</v>
      </c>
      <c r="F77" s="49">
        <v>110</v>
      </c>
      <c r="G77" s="88">
        <f>'[1]Благоустр 0503'!C27</f>
        <v>0</v>
      </c>
      <c r="H77" s="39">
        <f>'[1]Благоустр 0503'!D27</f>
        <v>0</v>
      </c>
      <c r="I77" s="39">
        <f>'[1]Благоустр 0503'!E27</f>
        <v>0</v>
      </c>
    </row>
    <row r="78" spans="1:13" ht="25.5">
      <c r="A78" s="46" t="s">
        <v>93</v>
      </c>
      <c r="B78" s="47"/>
      <c r="C78" s="37" t="s">
        <v>18</v>
      </c>
      <c r="D78" s="36" t="s">
        <v>14</v>
      </c>
      <c r="E78" s="47" t="s">
        <v>132</v>
      </c>
      <c r="F78" s="49">
        <v>240</v>
      </c>
      <c r="G78" s="88">
        <f>'[1]МБУ ЖКХ'!AO15</f>
        <v>12803900</v>
      </c>
      <c r="H78" s="88">
        <f>G78</f>
        <v>12803900</v>
      </c>
      <c r="I78" s="88">
        <f>G78</f>
        <v>12803900</v>
      </c>
    </row>
    <row r="79" spans="1:13" ht="25.5">
      <c r="A79" s="46" t="s">
        <v>100</v>
      </c>
      <c r="B79" s="47"/>
      <c r="C79" s="37" t="s">
        <v>18</v>
      </c>
      <c r="D79" s="36" t="s">
        <v>14</v>
      </c>
      <c r="E79" s="47" t="s">
        <v>132</v>
      </c>
      <c r="F79" s="49">
        <v>850</v>
      </c>
      <c r="G79" s="224">
        <f>'[1]Благоустр 0503'!E27</f>
        <v>0</v>
      </c>
      <c r="H79" s="39"/>
      <c r="I79" s="39"/>
    </row>
    <row r="80" spans="1:13" ht="38.25">
      <c r="A80" s="46" t="s">
        <v>131</v>
      </c>
      <c r="B80" s="47"/>
      <c r="C80" s="37" t="s">
        <v>18</v>
      </c>
      <c r="D80" s="36" t="s">
        <v>14</v>
      </c>
      <c r="E80" s="47" t="s">
        <v>132</v>
      </c>
      <c r="F80" s="49">
        <v>414</v>
      </c>
      <c r="G80" s="224">
        <f>'[1]Благоустр 0503'!F27</f>
        <v>0</v>
      </c>
      <c r="H80" s="107"/>
      <c r="I80" s="107"/>
    </row>
    <row r="81" spans="1:11" ht="30">
      <c r="A81" s="63" t="s">
        <v>133</v>
      </c>
      <c r="B81" s="41" t="s">
        <v>134</v>
      </c>
      <c r="C81" s="48"/>
      <c r="D81" s="47"/>
      <c r="E81" s="47"/>
      <c r="F81" s="49"/>
      <c r="G81" s="224"/>
      <c r="H81" s="107"/>
      <c r="I81" s="107"/>
    </row>
    <row r="82" spans="1:11">
      <c r="A82" s="40" t="s">
        <v>49</v>
      </c>
      <c r="B82" s="41" t="s">
        <v>134</v>
      </c>
      <c r="C82" s="42" t="s">
        <v>22</v>
      </c>
      <c r="D82" s="41"/>
      <c r="E82" s="41"/>
      <c r="F82" s="54"/>
      <c r="G82" s="88">
        <f>SUM(G83,G91,G104,G107)</f>
        <v>603624982.85863817</v>
      </c>
      <c r="H82" s="88">
        <f>SUM(H83,H91,H104,H107)</f>
        <v>593306884.19623816</v>
      </c>
      <c r="I82" s="88">
        <f>SUM(I83,I91,I104,I107)</f>
        <v>587097884.19623816</v>
      </c>
    </row>
    <row r="83" spans="1:11">
      <c r="A83" s="57" t="s">
        <v>135</v>
      </c>
      <c r="B83" s="36" t="s">
        <v>134</v>
      </c>
      <c r="C83" s="37" t="s">
        <v>22</v>
      </c>
      <c r="D83" s="36" t="s">
        <v>10</v>
      </c>
      <c r="E83" s="36" t="s">
        <v>136</v>
      </c>
      <c r="F83" s="37" t="s">
        <v>91</v>
      </c>
      <c r="G83" s="88">
        <f>SUM(G84:G85,G87,G88,G89,G90)</f>
        <v>123668479.92544001</v>
      </c>
      <c r="H83" s="88">
        <f>SUM(H84:H85,H87,H88,H89,H90)</f>
        <v>123668479.92544001</v>
      </c>
      <c r="I83" s="88">
        <f>SUM(I84:I85,I87,I88,I89,I90)</f>
        <v>123668479.92544001</v>
      </c>
    </row>
    <row r="84" spans="1:11" ht="25.5">
      <c r="A84" s="64" t="s">
        <v>137</v>
      </c>
      <c r="B84" s="56"/>
      <c r="C84" s="65" t="s">
        <v>22</v>
      </c>
      <c r="D84" s="56" t="s">
        <v>10</v>
      </c>
      <c r="E84" s="36" t="s">
        <v>138</v>
      </c>
      <c r="F84" s="37" t="s">
        <v>139</v>
      </c>
      <c r="G84" s="88">
        <f>'[1]прилож №14 гостан '!F60+'[1]прилож №14 гостан '!G60+'[1]прилож №14 гостан '!F71+'[1]прилож №14 гостан '!G71</f>
        <v>72744305.941440001</v>
      </c>
      <c r="H84" s="39">
        <f>G84</f>
        <v>72744305.941440001</v>
      </c>
      <c r="I84" s="39">
        <f>H84</f>
        <v>72744305.941440001</v>
      </c>
    </row>
    <row r="85" spans="1:11" ht="25.5">
      <c r="A85" s="64" t="s">
        <v>93</v>
      </c>
      <c r="B85" s="56"/>
      <c r="C85" s="65" t="s">
        <v>22</v>
      </c>
      <c r="D85" s="56" t="s">
        <v>10</v>
      </c>
      <c r="E85" s="47" t="s">
        <v>138</v>
      </c>
      <c r="F85" s="48" t="s">
        <v>140</v>
      </c>
      <c r="G85" s="88">
        <f>'[1]прилож №14 гостан '!I60+'[1]прилож №14 гостан '!J60</f>
        <v>1226893.9999999956</v>
      </c>
      <c r="H85" s="39">
        <f>G85</f>
        <v>1226893.9999999956</v>
      </c>
      <c r="I85" s="39">
        <f>H85</f>
        <v>1226893.9999999956</v>
      </c>
    </row>
    <row r="86" spans="1:11">
      <c r="A86" s="64"/>
      <c r="B86" s="56"/>
      <c r="C86" s="65"/>
      <c r="D86" s="56"/>
      <c r="E86" s="47"/>
      <c r="F86" s="48"/>
      <c r="G86" s="88"/>
      <c r="H86" s="107"/>
      <c r="I86" s="107"/>
    </row>
    <row r="87" spans="1:11" ht="25.5">
      <c r="A87" s="46" t="s">
        <v>92</v>
      </c>
      <c r="B87" s="47"/>
      <c r="C87" s="48" t="s">
        <v>22</v>
      </c>
      <c r="D87" s="47" t="s">
        <v>10</v>
      </c>
      <c r="E87" s="47" t="s">
        <v>141</v>
      </c>
      <c r="F87" s="49">
        <v>110</v>
      </c>
      <c r="G87" s="224">
        <f>'[1]Свод образ'!Z8-G84</f>
        <v>20867120.692000002</v>
      </c>
      <c r="H87" s="107">
        <f>G87</f>
        <v>20867120.692000002</v>
      </c>
      <c r="I87" s="107">
        <f>G87</f>
        <v>20867120.692000002</v>
      </c>
    </row>
    <row r="88" spans="1:11" ht="25.5">
      <c r="A88" s="46" t="s">
        <v>93</v>
      </c>
      <c r="B88" s="47"/>
      <c r="C88" s="48" t="s">
        <v>22</v>
      </c>
      <c r="D88" s="47" t="s">
        <v>10</v>
      </c>
      <c r="E88" s="47" t="s">
        <v>141</v>
      </c>
      <c r="F88" s="49">
        <v>240</v>
      </c>
      <c r="G88" s="224">
        <f>'[1]Свод образ'!AA8-G85</f>
        <v>25339156.370000001</v>
      </c>
      <c r="H88" s="107">
        <f>G88</f>
        <v>25339156.370000001</v>
      </c>
      <c r="I88" s="107">
        <f>G88</f>
        <v>25339156.370000001</v>
      </c>
    </row>
    <row r="89" spans="1:11" ht="25.5">
      <c r="A89" s="46" t="s">
        <v>100</v>
      </c>
      <c r="B89" s="47"/>
      <c r="C89" s="48" t="s">
        <v>22</v>
      </c>
      <c r="D89" s="47" t="s">
        <v>10</v>
      </c>
      <c r="E89" s="47" t="s">
        <v>141</v>
      </c>
      <c r="F89" s="49">
        <v>850</v>
      </c>
      <c r="G89" s="224">
        <f>'[1]Свод образ'!AB8</f>
        <v>3491002.9220000003</v>
      </c>
      <c r="H89" s="107">
        <f>G89</f>
        <v>3491002.9220000003</v>
      </c>
      <c r="I89" s="107">
        <f>G89</f>
        <v>3491002.9220000003</v>
      </c>
    </row>
    <row r="90" spans="1:11" ht="38.25">
      <c r="A90" s="46" t="s">
        <v>131</v>
      </c>
      <c r="B90" s="47"/>
      <c r="C90" s="48" t="s">
        <v>22</v>
      </c>
      <c r="D90" s="47" t="s">
        <v>10</v>
      </c>
      <c r="E90" s="47" t="s">
        <v>141</v>
      </c>
      <c r="F90" s="49">
        <v>414</v>
      </c>
      <c r="G90" s="224">
        <f>'[1]Свод образ'!AC8</f>
        <v>0</v>
      </c>
      <c r="H90" s="107"/>
      <c r="I90" s="107"/>
    </row>
    <row r="91" spans="1:11">
      <c r="A91" s="40" t="s">
        <v>51</v>
      </c>
      <c r="B91" s="41" t="s">
        <v>134</v>
      </c>
      <c r="C91" s="42" t="s">
        <v>22</v>
      </c>
      <c r="D91" s="41" t="s">
        <v>12</v>
      </c>
      <c r="E91" s="41"/>
      <c r="F91" s="54"/>
      <c r="G91" s="88">
        <f>SUM(G92,G99)</f>
        <v>465362501.25919813</v>
      </c>
      <c r="H91" s="88">
        <f>SUM(H92,H99)</f>
        <v>455044402.59679812</v>
      </c>
      <c r="I91" s="88">
        <f>SUM(I92,I99)</f>
        <v>448835402.59679812</v>
      </c>
    </row>
    <row r="92" spans="1:11" ht="27">
      <c r="A92" s="57" t="s">
        <v>528</v>
      </c>
      <c r="B92" s="41" t="s">
        <v>134</v>
      </c>
      <c r="C92" s="42" t="s">
        <v>22</v>
      </c>
      <c r="D92" s="41" t="s">
        <v>12</v>
      </c>
      <c r="E92" s="41" t="s">
        <v>2</v>
      </c>
      <c r="F92" s="54"/>
      <c r="G92" s="88">
        <f>SUM(G93,G94,G95,G96,G97,G98)</f>
        <v>405522547.93479812</v>
      </c>
      <c r="H92" s="88">
        <f>SUM(H93,H94,H95,H96,H97,H98)</f>
        <v>405522547.93479812</v>
      </c>
      <c r="I92" s="88">
        <f>SUM(I93,I94,I95,I96,I97,I98)</f>
        <v>405522547.93479812</v>
      </c>
      <c r="K92" t="s">
        <v>2</v>
      </c>
    </row>
    <row r="93" spans="1:11" ht="25.5">
      <c r="A93" s="64" t="s">
        <v>137</v>
      </c>
      <c r="B93" s="56"/>
      <c r="C93" s="65" t="s">
        <v>22</v>
      </c>
      <c r="D93" s="56" t="s">
        <v>12</v>
      </c>
      <c r="E93" s="66" t="s">
        <v>142</v>
      </c>
      <c r="F93" s="67">
        <v>110</v>
      </c>
      <c r="G93" s="341">
        <f>'[1]прилож №14 гостан '!F44+'[1]прилож №14 гостан '!G44</f>
        <v>358368408.52680004</v>
      </c>
      <c r="H93" s="107">
        <f t="shared" ref="H93:H98" si="3">G93</f>
        <v>358368408.52680004</v>
      </c>
      <c r="I93" s="107">
        <f>G93</f>
        <v>358368408.52680004</v>
      </c>
    </row>
    <row r="94" spans="1:11" ht="25.5">
      <c r="A94" s="64" t="s">
        <v>93</v>
      </c>
      <c r="B94" s="56"/>
      <c r="C94" s="65" t="s">
        <v>22</v>
      </c>
      <c r="D94" s="56" t="s">
        <v>12</v>
      </c>
      <c r="E94" s="66" t="s">
        <v>142</v>
      </c>
      <c r="F94" s="67">
        <v>240</v>
      </c>
      <c r="G94" s="341">
        <f>'[1]прилож №14 гостан '!H44+'[1]прилож №14 гостан '!I44+'[1]прилож №14 гостан '!J44</f>
        <v>13925590.959998179</v>
      </c>
      <c r="H94" s="107">
        <f t="shared" si="3"/>
        <v>13925590.959998179</v>
      </c>
      <c r="I94" s="107">
        <f>G94</f>
        <v>13925590.959998179</v>
      </c>
    </row>
    <row r="95" spans="1:11" ht="25.5">
      <c r="A95" s="46" t="s">
        <v>92</v>
      </c>
      <c r="B95" s="47"/>
      <c r="C95" s="48" t="s">
        <v>22</v>
      </c>
      <c r="D95" s="47" t="s">
        <v>12</v>
      </c>
      <c r="E95" s="47" t="s">
        <v>143</v>
      </c>
      <c r="F95" s="49">
        <v>110</v>
      </c>
      <c r="G95" s="224">
        <f>'[1]Свод образ'!Z13-G93</f>
        <v>1584899.9999999404</v>
      </c>
      <c r="H95" s="107">
        <f t="shared" si="3"/>
        <v>1584899.9999999404</v>
      </c>
      <c r="I95" s="107">
        <f>G95</f>
        <v>1584899.9999999404</v>
      </c>
    </row>
    <row r="96" spans="1:11" ht="25.5">
      <c r="A96" s="46" t="s">
        <v>93</v>
      </c>
      <c r="B96" s="47"/>
      <c r="C96" s="48" t="s">
        <v>22</v>
      </c>
      <c r="D96" s="47" t="s">
        <v>12</v>
      </c>
      <c r="E96" s="47" t="s">
        <v>143</v>
      </c>
      <c r="F96" s="49">
        <v>240</v>
      </c>
      <c r="G96" s="224">
        <f>'[1]Свод образ'!AA13-G94</f>
        <v>27279241.469999995</v>
      </c>
      <c r="H96" s="107">
        <f t="shared" si="3"/>
        <v>27279241.469999995</v>
      </c>
      <c r="I96" s="107">
        <f>G96</f>
        <v>27279241.469999995</v>
      </c>
      <c r="J96" t="s">
        <v>2</v>
      </c>
    </row>
    <row r="97" spans="1:9" ht="25.5">
      <c r="A97" s="46" t="s">
        <v>100</v>
      </c>
      <c r="B97" s="47"/>
      <c r="C97" s="48" t="s">
        <v>22</v>
      </c>
      <c r="D97" s="47" t="s">
        <v>12</v>
      </c>
      <c r="E97" s="47" t="s">
        <v>143</v>
      </c>
      <c r="F97" s="49">
        <v>850</v>
      </c>
      <c r="G97" s="224">
        <f>'[1]Свод образ'!AB13</f>
        <v>4364406.9780000001</v>
      </c>
      <c r="H97" s="107">
        <f t="shared" si="3"/>
        <v>4364406.9780000001</v>
      </c>
      <c r="I97" s="107">
        <f>G97</f>
        <v>4364406.9780000001</v>
      </c>
    </row>
    <row r="98" spans="1:9" ht="38.25">
      <c r="A98" s="46" t="s">
        <v>131</v>
      </c>
      <c r="B98" s="47" t="s">
        <v>86</v>
      </c>
      <c r="C98" s="48" t="s">
        <v>22</v>
      </c>
      <c r="D98" s="47" t="s">
        <v>12</v>
      </c>
      <c r="E98" s="47" t="s">
        <v>143</v>
      </c>
      <c r="F98" s="49">
        <v>414</v>
      </c>
      <c r="G98" s="224">
        <f>'[1]Свод образ'!AC13</f>
        <v>0</v>
      </c>
      <c r="H98" s="107">
        <f t="shared" si="3"/>
        <v>0</v>
      </c>
      <c r="I98" s="107"/>
    </row>
    <row r="99" spans="1:9">
      <c r="A99" s="40" t="s">
        <v>144</v>
      </c>
      <c r="B99" s="41" t="s">
        <v>134</v>
      </c>
      <c r="C99" s="42" t="s">
        <v>22</v>
      </c>
      <c r="D99" s="41" t="s">
        <v>12</v>
      </c>
      <c r="E99" s="41" t="s">
        <v>2</v>
      </c>
      <c r="F99" s="54"/>
      <c r="G99" s="88">
        <f>SUM(G100:G103)</f>
        <v>59839953.324399993</v>
      </c>
      <c r="H99" s="88">
        <f>SUM(H100:H103)</f>
        <v>49521854.662</v>
      </c>
      <c r="I99" s="39">
        <f>SUM(I100:I103)</f>
        <v>43312854.662</v>
      </c>
    </row>
    <row r="100" spans="1:9" ht="25.5">
      <c r="A100" s="46" t="s">
        <v>92</v>
      </c>
      <c r="B100" s="41"/>
      <c r="C100" s="68" t="s">
        <v>22</v>
      </c>
      <c r="D100" s="43" t="s">
        <v>12</v>
      </c>
      <c r="E100" s="43" t="s">
        <v>145</v>
      </c>
      <c r="F100" s="44">
        <v>110</v>
      </c>
      <c r="G100" s="88">
        <f>'[1]Свод образ'!Z31</f>
        <v>44609377.662399992</v>
      </c>
      <c r="H100" s="342">
        <v>47191279</v>
      </c>
      <c r="I100" s="230">
        <v>40982279</v>
      </c>
    </row>
    <row r="101" spans="1:9" ht="25.5">
      <c r="A101" s="46" t="s">
        <v>93</v>
      </c>
      <c r="B101" s="41"/>
      <c r="C101" s="68" t="s">
        <v>22</v>
      </c>
      <c r="D101" s="43" t="s">
        <v>12</v>
      </c>
      <c r="E101" s="43" t="s">
        <v>145</v>
      </c>
      <c r="F101" s="44">
        <v>240</v>
      </c>
      <c r="G101" s="88">
        <f>'[1]Свод образ'!AA31</f>
        <v>2005254.6900000004</v>
      </c>
      <c r="H101" s="88">
        <f>G101</f>
        <v>2005254.6900000004</v>
      </c>
      <c r="I101" s="39">
        <f>G101</f>
        <v>2005254.6900000004</v>
      </c>
    </row>
    <row r="102" spans="1:9" ht="25.5">
      <c r="A102" s="46" t="s">
        <v>100</v>
      </c>
      <c r="B102" s="41"/>
      <c r="C102" s="68" t="s">
        <v>22</v>
      </c>
      <c r="D102" s="43" t="s">
        <v>12</v>
      </c>
      <c r="E102" s="43" t="s">
        <v>145</v>
      </c>
      <c r="F102" s="44">
        <v>850</v>
      </c>
      <c r="G102" s="224">
        <f>'[1]Свод образ'!AB31</f>
        <v>325320.97200000013</v>
      </c>
      <c r="H102" s="88">
        <f>G102</f>
        <v>325320.97200000013</v>
      </c>
      <c r="I102" s="39">
        <f>G102</f>
        <v>325320.97200000013</v>
      </c>
    </row>
    <row r="103" spans="1:9" ht="38.25">
      <c r="A103" s="46" t="s">
        <v>131</v>
      </c>
      <c r="B103" s="36" t="s">
        <v>86</v>
      </c>
      <c r="C103" s="48" t="s">
        <v>22</v>
      </c>
      <c r="D103" s="47" t="s">
        <v>12</v>
      </c>
      <c r="E103" s="43" t="s">
        <v>145</v>
      </c>
      <c r="F103" s="49">
        <v>414</v>
      </c>
      <c r="G103" s="224">
        <f>'[1]Свод образ'!AC31</f>
        <v>12900000</v>
      </c>
      <c r="H103" s="107">
        <v>0</v>
      </c>
      <c r="I103" s="107">
        <v>0</v>
      </c>
    </row>
    <row r="104" spans="1:9">
      <c r="A104" s="69" t="s">
        <v>52</v>
      </c>
      <c r="B104" s="70" t="s">
        <v>86</v>
      </c>
      <c r="C104" s="37" t="s">
        <v>22</v>
      </c>
      <c r="D104" s="36" t="s">
        <v>22</v>
      </c>
      <c r="E104" s="71" t="s">
        <v>2</v>
      </c>
      <c r="F104" s="49"/>
      <c r="G104" s="88">
        <f>SUM(G105)</f>
        <v>150000</v>
      </c>
      <c r="H104" s="88">
        <f>SUM(H105)</f>
        <v>150000</v>
      </c>
      <c r="I104" s="88">
        <f>SUM(I105)</f>
        <v>150000</v>
      </c>
    </row>
    <row r="105" spans="1:9">
      <c r="A105" s="19" t="s">
        <v>146</v>
      </c>
      <c r="B105" s="72" t="s">
        <v>86</v>
      </c>
      <c r="C105" s="37" t="s">
        <v>22</v>
      </c>
      <c r="D105" s="36" t="s">
        <v>22</v>
      </c>
      <c r="E105" s="73" t="s">
        <v>147</v>
      </c>
      <c r="F105" s="38"/>
      <c r="G105" s="88">
        <f>G106</f>
        <v>150000</v>
      </c>
      <c r="H105" s="88">
        <f>H106</f>
        <v>150000</v>
      </c>
      <c r="I105" s="88">
        <f>I106</f>
        <v>150000</v>
      </c>
    </row>
    <row r="106" spans="1:9" ht="25.5">
      <c r="A106" s="46" t="s">
        <v>93</v>
      </c>
      <c r="B106" s="70"/>
      <c r="C106" s="48" t="s">
        <v>22</v>
      </c>
      <c r="D106" s="47" t="s">
        <v>22</v>
      </c>
      <c r="E106" s="74" t="s">
        <v>147</v>
      </c>
      <c r="F106" s="49">
        <v>240</v>
      </c>
      <c r="G106" s="224">
        <f>'[1]Свод образ'!AA35</f>
        <v>150000</v>
      </c>
      <c r="H106" s="107">
        <f>G106</f>
        <v>150000</v>
      </c>
      <c r="I106" s="107">
        <f>H106</f>
        <v>150000</v>
      </c>
    </row>
    <row r="107" spans="1:9">
      <c r="A107" s="19" t="s">
        <v>53</v>
      </c>
      <c r="B107" s="72" t="s">
        <v>134</v>
      </c>
      <c r="C107" s="37" t="s">
        <v>22</v>
      </c>
      <c r="D107" s="36" t="s">
        <v>33</v>
      </c>
      <c r="E107" s="73" t="s">
        <v>2</v>
      </c>
      <c r="F107" s="38"/>
      <c r="G107" s="88">
        <f>SUM(G108,G112,G115,G119)</f>
        <v>14444001.673999999</v>
      </c>
      <c r="H107" s="88">
        <f>SUM(H108,H112,H115,H119)</f>
        <v>14444001.673999999</v>
      </c>
      <c r="I107" s="88">
        <f>SUM(I108,I112,I115,I119)</f>
        <v>14444001.673999999</v>
      </c>
    </row>
    <row r="108" spans="1:9">
      <c r="A108" s="57" t="s">
        <v>148</v>
      </c>
      <c r="B108" s="72" t="s">
        <v>134</v>
      </c>
      <c r="C108" s="42" t="s">
        <v>22</v>
      </c>
      <c r="D108" s="41" t="s">
        <v>33</v>
      </c>
      <c r="E108" s="73" t="s">
        <v>99</v>
      </c>
      <c r="F108" s="37" t="s">
        <v>91</v>
      </c>
      <c r="G108" s="88">
        <f>SUM(G109:G111)</f>
        <v>2564006.65</v>
      </c>
      <c r="H108" s="88">
        <f>SUM(H109:H111)</f>
        <v>2564006.65</v>
      </c>
      <c r="I108" s="88">
        <f>SUM(I109:I111)</f>
        <v>2564006.65</v>
      </c>
    </row>
    <row r="109" spans="1:9" ht="25.5">
      <c r="A109" s="46" t="s">
        <v>92</v>
      </c>
      <c r="B109" s="70"/>
      <c r="C109" s="48" t="s">
        <v>22</v>
      </c>
      <c r="D109" s="47" t="s">
        <v>33</v>
      </c>
      <c r="E109" s="74" t="s">
        <v>99</v>
      </c>
      <c r="F109" s="49">
        <v>120</v>
      </c>
      <c r="G109" s="224">
        <f>'[1]Свод образ'!Z34</f>
        <v>1803267.0619999999</v>
      </c>
      <c r="H109" s="107">
        <f t="shared" ref="H109:H114" si="4">G109</f>
        <v>1803267.0619999999</v>
      </c>
      <c r="I109" s="107">
        <f>G109</f>
        <v>1803267.0619999999</v>
      </c>
    </row>
    <row r="110" spans="1:9" ht="25.5">
      <c r="A110" s="46" t="s">
        <v>93</v>
      </c>
      <c r="B110" s="70"/>
      <c r="C110" s="48" t="s">
        <v>22</v>
      </c>
      <c r="D110" s="47" t="s">
        <v>33</v>
      </c>
      <c r="E110" s="74" t="s">
        <v>99</v>
      </c>
      <c r="F110" s="49">
        <v>240</v>
      </c>
      <c r="G110" s="224">
        <f>'[1]Свод образ'!AA34</f>
        <v>714258.64</v>
      </c>
      <c r="H110" s="107">
        <f t="shared" si="4"/>
        <v>714258.64</v>
      </c>
      <c r="I110" s="107">
        <f>G110</f>
        <v>714258.64</v>
      </c>
    </row>
    <row r="111" spans="1:9" ht="25.5">
      <c r="A111" s="46" t="s">
        <v>100</v>
      </c>
      <c r="B111" s="70"/>
      <c r="C111" s="48" t="s">
        <v>22</v>
      </c>
      <c r="D111" s="47" t="s">
        <v>33</v>
      </c>
      <c r="E111" s="74" t="s">
        <v>99</v>
      </c>
      <c r="F111" s="49">
        <v>850</v>
      </c>
      <c r="G111" s="224">
        <f>'[1]Свод образ'!AB34</f>
        <v>46480.948000000004</v>
      </c>
      <c r="H111" s="107">
        <f t="shared" si="4"/>
        <v>46480.948000000004</v>
      </c>
      <c r="I111" s="107">
        <f>G111</f>
        <v>46480.948000000004</v>
      </c>
    </row>
    <row r="112" spans="1:9" ht="25.5">
      <c r="A112" s="19" t="s">
        <v>149</v>
      </c>
      <c r="B112" s="72" t="s">
        <v>134</v>
      </c>
      <c r="C112" s="42" t="s">
        <v>22</v>
      </c>
      <c r="D112" s="41" t="s">
        <v>33</v>
      </c>
      <c r="E112" s="73" t="s">
        <v>529</v>
      </c>
      <c r="F112" s="37" t="s">
        <v>91</v>
      </c>
      <c r="G112" s="88">
        <f>SUM(G113:G114)</f>
        <v>673999.848</v>
      </c>
      <c r="H112" s="107">
        <f t="shared" si="4"/>
        <v>673999.848</v>
      </c>
      <c r="I112" s="107">
        <f>G112</f>
        <v>673999.848</v>
      </c>
    </row>
    <row r="113" spans="1:13" ht="25.5">
      <c r="A113" s="46" t="s">
        <v>92</v>
      </c>
      <c r="B113" s="70"/>
      <c r="C113" s="48" t="s">
        <v>22</v>
      </c>
      <c r="D113" s="47" t="s">
        <v>33</v>
      </c>
      <c r="E113" s="74" t="s">
        <v>529</v>
      </c>
      <c r="F113" s="49">
        <v>120</v>
      </c>
      <c r="G113" s="224">
        <f>'[1]Свод образ'!Z32</f>
        <v>597516.05799999996</v>
      </c>
      <c r="H113" s="107">
        <f t="shared" si="4"/>
        <v>597516.05799999996</v>
      </c>
      <c r="I113" s="107">
        <f>H113</f>
        <v>597516.05799999996</v>
      </c>
    </row>
    <row r="114" spans="1:13" ht="25.5">
      <c r="A114" s="46" t="s">
        <v>93</v>
      </c>
      <c r="B114" s="70"/>
      <c r="C114" s="48" t="s">
        <v>22</v>
      </c>
      <c r="D114" s="47" t="s">
        <v>33</v>
      </c>
      <c r="E114" s="74" t="s">
        <v>529</v>
      </c>
      <c r="F114" s="49">
        <v>240</v>
      </c>
      <c r="G114" s="224">
        <f>'[1]Свод образ'!AA32</f>
        <v>76483.790000000037</v>
      </c>
      <c r="H114" s="107">
        <f t="shared" si="4"/>
        <v>76483.790000000037</v>
      </c>
      <c r="I114" s="107">
        <f>H114</f>
        <v>76483.790000000037</v>
      </c>
    </row>
    <row r="115" spans="1:13" ht="38.25">
      <c r="A115" s="75" t="s">
        <v>530</v>
      </c>
      <c r="B115" s="70" t="s">
        <v>134</v>
      </c>
      <c r="C115" s="37" t="s">
        <v>22</v>
      </c>
      <c r="D115" s="36" t="s">
        <v>33</v>
      </c>
      <c r="E115" s="76" t="s">
        <v>150</v>
      </c>
      <c r="F115" s="48" t="s">
        <v>91</v>
      </c>
      <c r="G115" s="88">
        <f>SUM(G116:G117:G118)</f>
        <v>3845287.2560000001</v>
      </c>
      <c r="H115" s="88">
        <f>SUM(H116:H117:H118)</f>
        <v>3845287.2560000001</v>
      </c>
      <c r="I115" s="39">
        <f>SUM(I116:I117:I118)</f>
        <v>3845287.2560000001</v>
      </c>
    </row>
    <row r="116" spans="1:13" ht="25.5">
      <c r="A116" s="77" t="s">
        <v>92</v>
      </c>
      <c r="B116" s="72" t="s">
        <v>2</v>
      </c>
      <c r="C116" s="48" t="s">
        <v>22</v>
      </c>
      <c r="D116" s="47" t="s">
        <v>33</v>
      </c>
      <c r="E116" s="74" t="s">
        <v>150</v>
      </c>
      <c r="F116" s="49">
        <v>110</v>
      </c>
      <c r="G116" s="224">
        <f>'[1]Свод образ'!Z17</f>
        <v>3696003.2560000001</v>
      </c>
      <c r="H116" s="107">
        <f t="shared" ref="H116:I118" si="5">G116</f>
        <v>3696003.2560000001</v>
      </c>
      <c r="I116" s="107">
        <f t="shared" si="5"/>
        <v>3696003.2560000001</v>
      </c>
    </row>
    <row r="117" spans="1:13" ht="25.5">
      <c r="A117" s="77" t="s">
        <v>93</v>
      </c>
      <c r="B117" s="70"/>
      <c r="C117" s="48" t="s">
        <v>22</v>
      </c>
      <c r="D117" s="47" t="s">
        <v>33</v>
      </c>
      <c r="E117" s="74" t="s">
        <v>150</v>
      </c>
      <c r="F117" s="49">
        <v>240</v>
      </c>
      <c r="G117" s="224">
        <f>'[1]Свод образ'!AA17</f>
        <v>147700</v>
      </c>
      <c r="H117" s="107">
        <f t="shared" si="5"/>
        <v>147700</v>
      </c>
      <c r="I117" s="107">
        <f t="shared" si="5"/>
        <v>147700</v>
      </c>
    </row>
    <row r="118" spans="1:13" ht="25.5">
      <c r="A118" s="46" t="s">
        <v>100</v>
      </c>
      <c r="B118" s="70"/>
      <c r="C118" s="48" t="s">
        <v>22</v>
      </c>
      <c r="D118" s="47" t="s">
        <v>33</v>
      </c>
      <c r="E118" s="74" t="s">
        <v>150</v>
      </c>
      <c r="F118" s="49">
        <v>850</v>
      </c>
      <c r="G118" s="224">
        <f>'[1]Свод образ'!AB17</f>
        <v>1584</v>
      </c>
      <c r="H118" s="107">
        <f t="shared" si="5"/>
        <v>1584</v>
      </c>
      <c r="I118" s="107">
        <f t="shared" si="5"/>
        <v>1584</v>
      </c>
    </row>
    <row r="119" spans="1:13">
      <c r="A119" s="78" t="s">
        <v>531</v>
      </c>
      <c r="B119" s="41" t="s">
        <v>134</v>
      </c>
      <c r="C119" s="42" t="s">
        <v>22</v>
      </c>
      <c r="D119" s="41" t="s">
        <v>33</v>
      </c>
      <c r="E119" s="76" t="s">
        <v>150</v>
      </c>
      <c r="F119" s="54"/>
      <c r="G119" s="88">
        <f>SUM(G120:G122)</f>
        <v>7360707.9199999999</v>
      </c>
      <c r="H119" s="88">
        <f>SUM(H120:H122)</f>
        <v>7360707.9199999999</v>
      </c>
      <c r="I119" s="39">
        <f>SUM(I120:I122)</f>
        <v>7360707.9199999999</v>
      </c>
    </row>
    <row r="120" spans="1:13" ht="25.5">
      <c r="A120" s="46" t="s">
        <v>92</v>
      </c>
      <c r="B120" s="43" t="s">
        <v>2</v>
      </c>
      <c r="C120" s="48" t="s">
        <v>22</v>
      </c>
      <c r="D120" s="47" t="s">
        <v>33</v>
      </c>
      <c r="E120" s="74" t="s">
        <v>150</v>
      </c>
      <c r="F120" s="49">
        <v>110</v>
      </c>
      <c r="G120" s="224">
        <f>'[1]МКУ Ц бухг'!H10</f>
        <v>7228007.9199999999</v>
      </c>
      <c r="H120" s="107">
        <f>G120</f>
        <v>7228007.9199999999</v>
      </c>
      <c r="I120" s="107">
        <f>G120</f>
        <v>7228007.9199999999</v>
      </c>
    </row>
    <row r="121" spans="1:13" ht="25.5">
      <c r="A121" s="46" t="s">
        <v>93</v>
      </c>
      <c r="B121" s="43"/>
      <c r="C121" s="48" t="s">
        <v>22</v>
      </c>
      <c r="D121" s="47" t="s">
        <v>33</v>
      </c>
      <c r="E121" s="74" t="s">
        <v>150</v>
      </c>
      <c r="F121" s="49">
        <v>240</v>
      </c>
      <c r="G121" s="224">
        <f>'[1]МКУ Ц бухг'!I10</f>
        <v>132700</v>
      </c>
      <c r="H121" s="107">
        <f>G121</f>
        <v>132700</v>
      </c>
      <c r="I121" s="107">
        <f>G121</f>
        <v>132700</v>
      </c>
    </row>
    <row r="122" spans="1:13" ht="25.5">
      <c r="A122" s="46" t="s">
        <v>100</v>
      </c>
      <c r="B122" s="43"/>
      <c r="C122" s="48" t="s">
        <v>22</v>
      </c>
      <c r="D122" s="47" t="s">
        <v>33</v>
      </c>
      <c r="E122" s="74" t="s">
        <v>150</v>
      </c>
      <c r="F122" s="49">
        <v>850</v>
      </c>
      <c r="G122" s="224">
        <f>'[1]МКУ Ц бухг'!J10</f>
        <v>0</v>
      </c>
      <c r="H122" s="107">
        <f>G122</f>
        <v>0</v>
      </c>
      <c r="I122" s="107">
        <f>G122</f>
        <v>0</v>
      </c>
    </row>
    <row r="123" spans="1:13" ht="30">
      <c r="A123" s="79" t="s">
        <v>532</v>
      </c>
      <c r="B123" s="41" t="s">
        <v>151</v>
      </c>
      <c r="C123" s="48"/>
      <c r="D123" s="47"/>
      <c r="E123" s="73" t="s">
        <v>152</v>
      </c>
      <c r="F123" s="49"/>
      <c r="G123" s="224"/>
      <c r="H123" s="107"/>
      <c r="I123" s="107"/>
    </row>
    <row r="124" spans="1:13">
      <c r="A124" s="80" t="s">
        <v>153</v>
      </c>
      <c r="B124" s="41" t="s">
        <v>151</v>
      </c>
      <c r="C124" s="37" t="s">
        <v>40</v>
      </c>
      <c r="D124" s="36" t="s">
        <v>87</v>
      </c>
      <c r="E124" s="73" t="s">
        <v>152</v>
      </c>
      <c r="F124" s="38"/>
      <c r="G124" s="341">
        <f>G125</f>
        <v>19046517.242799997</v>
      </c>
      <c r="H124" s="341">
        <f>H125</f>
        <v>19046517.242799997</v>
      </c>
      <c r="I124" s="341">
        <f>I125</f>
        <v>19046517.242799997</v>
      </c>
    </row>
    <row r="125" spans="1:13">
      <c r="A125" s="80" t="s">
        <v>154</v>
      </c>
      <c r="B125" s="41" t="s">
        <v>151</v>
      </c>
      <c r="C125" s="37" t="s">
        <v>40</v>
      </c>
      <c r="D125" s="36" t="s">
        <v>10</v>
      </c>
      <c r="E125" s="73" t="s">
        <v>152</v>
      </c>
      <c r="F125" s="38"/>
      <c r="G125" s="341">
        <f>G126+G131</f>
        <v>19046517.242799997</v>
      </c>
      <c r="H125" s="341">
        <f>H126+H131</f>
        <v>19046517.242799997</v>
      </c>
      <c r="I125" s="341">
        <f>I126+I131</f>
        <v>19046517.242799997</v>
      </c>
    </row>
    <row r="126" spans="1:13">
      <c r="A126" s="81" t="s">
        <v>533</v>
      </c>
      <c r="B126" s="41" t="s">
        <v>151</v>
      </c>
      <c r="C126" s="42" t="s">
        <v>40</v>
      </c>
      <c r="D126" s="41" t="s">
        <v>10</v>
      </c>
      <c r="E126" s="73" t="s">
        <v>155</v>
      </c>
      <c r="F126" s="48" t="s">
        <v>91</v>
      </c>
      <c r="G126" s="341">
        <f>SUM(G127:G130)</f>
        <v>9955802.2951999977</v>
      </c>
      <c r="H126" s="341">
        <f>SUM(H127:H130)</f>
        <v>9955802.2951999977</v>
      </c>
      <c r="I126" s="341">
        <f>SUM(I127:I130)</f>
        <v>9955802.2951999977</v>
      </c>
    </row>
    <row r="127" spans="1:13" ht="25.5">
      <c r="A127" s="46" t="s">
        <v>92</v>
      </c>
      <c r="B127" s="43" t="s">
        <v>151</v>
      </c>
      <c r="C127" s="48" t="s">
        <v>40</v>
      </c>
      <c r="D127" s="47" t="s">
        <v>10</v>
      </c>
      <c r="E127" s="74" t="s">
        <v>155</v>
      </c>
      <c r="F127" s="49">
        <v>110</v>
      </c>
      <c r="G127" s="224">
        <f>'[1]Свод культ'!S7</f>
        <v>9310672.405199999</v>
      </c>
      <c r="H127" s="107">
        <f>G127</f>
        <v>9310672.405199999</v>
      </c>
      <c r="I127" s="107">
        <f>G127</f>
        <v>9310672.405199999</v>
      </c>
      <c r="M127" t="s">
        <v>2</v>
      </c>
    </row>
    <row r="128" spans="1:13" ht="25.5">
      <c r="A128" s="46" t="s">
        <v>93</v>
      </c>
      <c r="B128" s="43"/>
      <c r="C128" s="48" t="s">
        <v>40</v>
      </c>
      <c r="D128" s="47" t="s">
        <v>10</v>
      </c>
      <c r="E128" s="74" t="s">
        <v>155</v>
      </c>
      <c r="F128" s="49">
        <v>240</v>
      </c>
      <c r="G128" s="224">
        <f>'[1]Свод культ'!T7</f>
        <v>562041.19999999879</v>
      </c>
      <c r="H128" s="107">
        <f>G128</f>
        <v>562041.19999999879</v>
      </c>
      <c r="I128" s="107">
        <f>G128</f>
        <v>562041.19999999879</v>
      </c>
    </row>
    <row r="129" spans="1:11" ht="38.25">
      <c r="A129" s="46" t="s">
        <v>131</v>
      </c>
      <c r="B129" s="43"/>
      <c r="C129" s="48" t="s">
        <v>40</v>
      </c>
      <c r="D129" s="47" t="s">
        <v>10</v>
      </c>
      <c r="E129" s="74" t="s">
        <v>155</v>
      </c>
      <c r="F129" s="49">
        <v>414</v>
      </c>
      <c r="G129" s="224">
        <f>'[1]Свод культ'!U7</f>
        <v>0</v>
      </c>
      <c r="H129" s="107">
        <f>G129</f>
        <v>0</v>
      </c>
      <c r="I129" s="107">
        <f>G129</f>
        <v>0</v>
      </c>
    </row>
    <row r="130" spans="1:11" ht="25.5">
      <c r="A130" s="46" t="s">
        <v>100</v>
      </c>
      <c r="B130" s="43"/>
      <c r="C130" s="48" t="s">
        <v>40</v>
      </c>
      <c r="D130" s="47" t="s">
        <v>10</v>
      </c>
      <c r="E130" s="74" t="s">
        <v>155</v>
      </c>
      <c r="F130" s="49">
        <v>850</v>
      </c>
      <c r="G130" s="224">
        <f>'[1]Свод культ'!V7</f>
        <v>83088.69</v>
      </c>
      <c r="H130" s="107">
        <f>G130</f>
        <v>83088.69</v>
      </c>
      <c r="I130" s="107">
        <f>G130</f>
        <v>83088.69</v>
      </c>
    </row>
    <row r="131" spans="1:11" ht="25.5">
      <c r="A131" s="82" t="s">
        <v>156</v>
      </c>
      <c r="B131" s="41" t="s">
        <v>151</v>
      </c>
      <c r="C131" s="42" t="s">
        <v>40</v>
      </c>
      <c r="D131" s="41" t="s">
        <v>10</v>
      </c>
      <c r="E131" s="73" t="s">
        <v>157</v>
      </c>
      <c r="F131" s="54"/>
      <c r="G131" s="88">
        <f>SUM(G132:G134)</f>
        <v>9090714.9475999977</v>
      </c>
      <c r="H131" s="88">
        <f>SUM(H132:H134)</f>
        <v>9090714.9475999977</v>
      </c>
      <c r="I131" s="39">
        <f>SUM(I132:I134)</f>
        <v>9090714.9475999977</v>
      </c>
    </row>
    <row r="132" spans="1:11" ht="25.5">
      <c r="A132" s="77" t="s">
        <v>92</v>
      </c>
      <c r="B132" s="43" t="s">
        <v>2</v>
      </c>
      <c r="C132" s="48" t="s">
        <v>40</v>
      </c>
      <c r="D132" s="47" t="s">
        <v>10</v>
      </c>
      <c r="E132" s="74" t="s">
        <v>157</v>
      </c>
      <c r="F132" s="49">
        <v>110</v>
      </c>
      <c r="G132" s="224">
        <f>'[1]Свод культ'!S11+'[1]Свод культ'!S12</f>
        <v>8838199.2135999985</v>
      </c>
      <c r="H132" s="107">
        <f t="shared" ref="H132:I134" si="6">G132</f>
        <v>8838199.2135999985</v>
      </c>
      <c r="I132" s="107">
        <f t="shared" si="6"/>
        <v>8838199.2135999985</v>
      </c>
    </row>
    <row r="133" spans="1:11" ht="25.5">
      <c r="A133" s="77" t="s">
        <v>93</v>
      </c>
      <c r="B133" s="43" t="s">
        <v>2</v>
      </c>
      <c r="C133" s="48" t="s">
        <v>40</v>
      </c>
      <c r="D133" s="47" t="s">
        <v>10</v>
      </c>
      <c r="E133" s="74" t="s">
        <v>157</v>
      </c>
      <c r="F133" s="49">
        <v>240</v>
      </c>
      <c r="G133" s="224">
        <f>'[1]Свод культ'!T11+'[1]Свод культ'!T12</f>
        <v>236189.59999999925</v>
      </c>
      <c r="H133" s="107">
        <f t="shared" si="6"/>
        <v>236189.59999999925</v>
      </c>
      <c r="I133" s="107">
        <f t="shared" si="6"/>
        <v>236189.59999999925</v>
      </c>
    </row>
    <row r="134" spans="1:11" ht="25.5">
      <c r="A134" s="46" t="s">
        <v>100</v>
      </c>
      <c r="B134" s="43" t="s">
        <v>2</v>
      </c>
      <c r="C134" s="48" t="s">
        <v>40</v>
      </c>
      <c r="D134" s="47" t="s">
        <v>10</v>
      </c>
      <c r="E134" s="74" t="s">
        <v>157</v>
      </c>
      <c r="F134" s="49">
        <v>850</v>
      </c>
      <c r="G134" s="224">
        <f>'[1]Свод культ'!V11+'[1]Свод культ'!V12</f>
        <v>16326.134000000002</v>
      </c>
      <c r="H134" s="107">
        <f t="shared" si="6"/>
        <v>16326.134000000002</v>
      </c>
      <c r="I134" s="107">
        <f t="shared" si="6"/>
        <v>16326.134000000002</v>
      </c>
    </row>
    <row r="135" spans="1:11">
      <c r="A135" s="19" t="s">
        <v>158</v>
      </c>
      <c r="B135" s="41" t="s">
        <v>91</v>
      </c>
      <c r="C135" s="83" t="s">
        <v>58</v>
      </c>
      <c r="D135" s="84" t="s">
        <v>87</v>
      </c>
      <c r="E135" s="73" t="s">
        <v>159</v>
      </c>
      <c r="F135" s="85"/>
      <c r="G135" s="88">
        <f>G136+G139+G143</f>
        <v>8291801</v>
      </c>
      <c r="H135" s="88">
        <f>H136+H139+H143</f>
        <v>6273903</v>
      </c>
      <c r="I135" s="88">
        <f>I136+I139+I143</f>
        <v>6273903</v>
      </c>
    </row>
    <row r="136" spans="1:11">
      <c r="A136" s="40" t="s">
        <v>59</v>
      </c>
      <c r="B136" s="41" t="s">
        <v>86</v>
      </c>
      <c r="C136" s="42" t="s">
        <v>58</v>
      </c>
      <c r="D136" s="41" t="s">
        <v>10</v>
      </c>
      <c r="E136" s="73" t="s">
        <v>159</v>
      </c>
      <c r="F136" s="54"/>
      <c r="G136" s="88">
        <f t="shared" ref="G136:I137" si="7">G137</f>
        <v>525684</v>
      </c>
      <c r="H136" s="88">
        <f t="shared" si="7"/>
        <v>525684</v>
      </c>
      <c r="I136" s="88">
        <f t="shared" si="7"/>
        <v>525684</v>
      </c>
    </row>
    <row r="137" spans="1:11">
      <c r="A137" s="19" t="s">
        <v>160</v>
      </c>
      <c r="B137" s="43" t="s">
        <v>86</v>
      </c>
      <c r="C137" s="48" t="s">
        <v>58</v>
      </c>
      <c r="D137" s="47" t="s">
        <v>10</v>
      </c>
      <c r="E137" s="47" t="s">
        <v>161</v>
      </c>
      <c r="F137" s="49"/>
      <c r="G137" s="88">
        <f t="shared" si="7"/>
        <v>525684</v>
      </c>
      <c r="H137" s="88">
        <f t="shared" si="7"/>
        <v>525684</v>
      </c>
      <c r="I137" s="88">
        <f t="shared" si="7"/>
        <v>525684</v>
      </c>
    </row>
    <row r="138" spans="1:11" ht="25.5">
      <c r="A138" s="46" t="s">
        <v>162</v>
      </c>
      <c r="B138" s="43" t="s">
        <v>2</v>
      </c>
      <c r="C138" s="48" t="s">
        <v>58</v>
      </c>
      <c r="D138" s="47" t="s">
        <v>10</v>
      </c>
      <c r="E138" s="47" t="s">
        <v>161</v>
      </c>
      <c r="F138" s="49">
        <v>300</v>
      </c>
      <c r="G138" s="224">
        <f>[1]Сводсоцпол!H7</f>
        <v>525684</v>
      </c>
      <c r="H138" s="107">
        <f>G138</f>
        <v>525684</v>
      </c>
      <c r="I138" s="107">
        <f>G138</f>
        <v>525684</v>
      </c>
    </row>
    <row r="139" spans="1:11">
      <c r="A139" s="19" t="s">
        <v>61</v>
      </c>
      <c r="B139" s="41"/>
      <c r="C139" s="37" t="s">
        <v>58</v>
      </c>
      <c r="D139" s="36" t="s">
        <v>14</v>
      </c>
      <c r="E139" s="73"/>
      <c r="F139" s="49"/>
      <c r="G139" s="88">
        <f>G140</f>
        <v>1594440</v>
      </c>
      <c r="H139" s="88">
        <f>H140</f>
        <v>126000</v>
      </c>
      <c r="I139" s="88">
        <f>I140</f>
        <v>126000</v>
      </c>
    </row>
    <row r="140" spans="1:11" ht="27">
      <c r="A140" s="40" t="s">
        <v>163</v>
      </c>
      <c r="B140" s="41" t="s">
        <v>86</v>
      </c>
      <c r="C140" s="37" t="s">
        <v>58</v>
      </c>
      <c r="D140" s="36" t="s">
        <v>14</v>
      </c>
      <c r="E140" s="36" t="s">
        <v>159</v>
      </c>
      <c r="F140" s="37" t="s">
        <v>91</v>
      </c>
      <c r="G140" s="88">
        <f>SUM(G141:G142)</f>
        <v>1594440</v>
      </c>
      <c r="H140" s="88">
        <f>SUM(H141:H142)</f>
        <v>126000</v>
      </c>
      <c r="I140" s="88">
        <f>SUM(I141:I142)</f>
        <v>126000</v>
      </c>
    </row>
    <row r="141" spans="1:11">
      <c r="A141" s="46" t="s">
        <v>534</v>
      </c>
      <c r="B141" s="43" t="s">
        <v>2</v>
      </c>
      <c r="C141" s="48" t="s">
        <v>58</v>
      </c>
      <c r="D141" s="47" t="s">
        <v>14</v>
      </c>
      <c r="E141" s="47" t="s">
        <v>164</v>
      </c>
      <c r="F141" s="49">
        <v>300</v>
      </c>
      <c r="G141" s="224">
        <f>[1]Сводсоцпол!H8+[1]Сводсоцпол!H9</f>
        <v>126000</v>
      </c>
      <c r="H141" s="107">
        <f>G141</f>
        <v>126000</v>
      </c>
      <c r="I141" s="107">
        <f>H141</f>
        <v>126000</v>
      </c>
      <c r="K141" t="s">
        <v>2</v>
      </c>
    </row>
    <row r="142" spans="1:11">
      <c r="A142" s="46" t="s">
        <v>535</v>
      </c>
      <c r="B142" s="43"/>
      <c r="C142" s="48" t="s">
        <v>58</v>
      </c>
      <c r="D142" s="47" t="s">
        <v>14</v>
      </c>
      <c r="E142" s="47"/>
      <c r="F142" s="49">
        <v>530</v>
      </c>
      <c r="G142" s="224">
        <f>[1]Сводсоцпол!H10</f>
        <v>1468440</v>
      </c>
      <c r="H142" s="107">
        <v>0</v>
      </c>
      <c r="I142" s="107">
        <v>0</v>
      </c>
    </row>
    <row r="143" spans="1:11">
      <c r="A143" s="46" t="s">
        <v>62</v>
      </c>
      <c r="B143" s="43"/>
      <c r="C143" s="37" t="s">
        <v>58</v>
      </c>
      <c r="D143" s="36" t="s">
        <v>16</v>
      </c>
      <c r="E143" s="36" t="s">
        <v>536</v>
      </c>
      <c r="F143" s="38">
        <v>530</v>
      </c>
      <c r="G143" s="88">
        <f>[1]Сводсоцпол!H17</f>
        <v>6171677</v>
      </c>
      <c r="H143" s="107">
        <v>5622219</v>
      </c>
      <c r="I143" s="107">
        <v>5622219</v>
      </c>
    </row>
    <row r="144" spans="1:11">
      <c r="A144" s="19" t="s">
        <v>165</v>
      </c>
      <c r="B144" s="41" t="s">
        <v>86</v>
      </c>
      <c r="C144" s="37" t="s">
        <v>24</v>
      </c>
      <c r="D144" s="36" t="s">
        <v>87</v>
      </c>
      <c r="E144" s="36" t="s">
        <v>159</v>
      </c>
      <c r="F144" s="37" t="s">
        <v>91</v>
      </c>
      <c r="G144" s="88">
        <f>SUM(G145,G148,G152)</f>
        <v>7937219.6420000009</v>
      </c>
      <c r="H144" s="88">
        <f>SUM(H145,H148,H152)</f>
        <v>7937219.6420000009</v>
      </c>
      <c r="I144" s="88">
        <f>SUM(I145,I148,I152)</f>
        <v>7937219.6420000009</v>
      </c>
    </row>
    <row r="145" spans="1:13">
      <c r="A145" s="46" t="s">
        <v>65</v>
      </c>
      <c r="B145" s="43" t="s">
        <v>2</v>
      </c>
      <c r="C145" s="48" t="s">
        <v>24</v>
      </c>
      <c r="D145" s="47" t="s">
        <v>10</v>
      </c>
      <c r="E145" s="47" t="s">
        <v>166</v>
      </c>
      <c r="F145" s="49" t="s">
        <v>2</v>
      </c>
      <c r="G145" s="88">
        <f>G146</f>
        <v>900000</v>
      </c>
      <c r="H145" s="88">
        <f>H146</f>
        <v>900000</v>
      </c>
      <c r="I145" s="88">
        <f>I146</f>
        <v>900000</v>
      </c>
    </row>
    <row r="146" spans="1:13" ht="25.5">
      <c r="A146" s="46" t="s">
        <v>93</v>
      </c>
      <c r="B146" s="43" t="s">
        <v>2</v>
      </c>
      <c r="C146" s="48" t="s">
        <v>24</v>
      </c>
      <c r="D146" s="47" t="s">
        <v>10</v>
      </c>
      <c r="E146" s="47" t="s">
        <v>166</v>
      </c>
      <c r="F146" s="49">
        <v>240</v>
      </c>
      <c r="G146" s="224">
        <f>'[1]Аппарат свод'!AF43</f>
        <v>900000</v>
      </c>
      <c r="H146" s="107">
        <f>G146</f>
        <v>900000</v>
      </c>
      <c r="I146" s="107">
        <f>H146</f>
        <v>900000</v>
      </c>
      <c r="M146" t="s">
        <v>2</v>
      </c>
    </row>
    <row r="147" spans="1:13">
      <c r="A147" s="45" t="s">
        <v>167</v>
      </c>
      <c r="B147" s="41" t="s">
        <v>168</v>
      </c>
      <c r="C147" s="48"/>
      <c r="D147" s="47"/>
      <c r="E147" s="47"/>
      <c r="F147" s="49"/>
      <c r="G147" s="224"/>
      <c r="H147" s="107"/>
      <c r="I147" s="107"/>
    </row>
    <row r="148" spans="1:13">
      <c r="A148" s="19" t="s">
        <v>2</v>
      </c>
      <c r="B148" s="41" t="s">
        <v>168</v>
      </c>
      <c r="C148" s="37" t="s">
        <v>24</v>
      </c>
      <c r="D148" s="36" t="s">
        <v>10</v>
      </c>
      <c r="E148" s="36" t="s">
        <v>169</v>
      </c>
      <c r="F148" s="37" t="s">
        <v>91</v>
      </c>
      <c r="G148" s="88">
        <f>SUM(G149:G151)</f>
        <v>5869826.9860000005</v>
      </c>
      <c r="H148" s="88">
        <f>SUM(H149:H151)</f>
        <v>5869826.9860000005</v>
      </c>
      <c r="I148" s="88">
        <f>SUM(I149:I151)</f>
        <v>5869826.9860000005</v>
      </c>
    </row>
    <row r="149" spans="1:13" ht="25.5">
      <c r="A149" s="46" t="s">
        <v>92</v>
      </c>
      <c r="B149" s="43"/>
      <c r="C149" s="48" t="s">
        <v>24</v>
      </c>
      <c r="D149" s="47" t="s">
        <v>10</v>
      </c>
      <c r="E149" s="47" t="s">
        <v>169</v>
      </c>
      <c r="F149" s="49">
        <v>110</v>
      </c>
      <c r="G149" s="224">
        <f>'[1]МКУ ФОК'!H7</f>
        <v>3391440.2080000001</v>
      </c>
      <c r="H149" s="107">
        <f>G149</f>
        <v>3391440.2080000001</v>
      </c>
      <c r="I149" s="107">
        <f>H149</f>
        <v>3391440.2080000001</v>
      </c>
    </row>
    <row r="150" spans="1:13" ht="25.5">
      <c r="A150" s="46" t="s">
        <v>93</v>
      </c>
      <c r="B150" s="43"/>
      <c r="C150" s="48" t="s">
        <v>24</v>
      </c>
      <c r="D150" s="47" t="s">
        <v>10</v>
      </c>
      <c r="E150" s="47" t="s">
        <v>169</v>
      </c>
      <c r="F150" s="49">
        <v>240</v>
      </c>
      <c r="G150" s="224">
        <f>'[1]МКУ ФОК'!I7</f>
        <v>865700.00000000023</v>
      </c>
      <c r="H150" s="107">
        <f>G150</f>
        <v>865700.00000000023</v>
      </c>
      <c r="I150" s="107">
        <f>G150</f>
        <v>865700.00000000023</v>
      </c>
    </row>
    <row r="151" spans="1:13" ht="25.5">
      <c r="A151" s="46" t="s">
        <v>100</v>
      </c>
      <c r="B151" s="43"/>
      <c r="C151" s="48" t="s">
        <v>24</v>
      </c>
      <c r="D151" s="47" t="s">
        <v>10</v>
      </c>
      <c r="E151" s="47" t="s">
        <v>169</v>
      </c>
      <c r="F151" s="49">
        <v>850</v>
      </c>
      <c r="G151" s="224">
        <f>'[1]МКУ ФОК'!J7</f>
        <v>1612686.7780000002</v>
      </c>
      <c r="H151" s="107">
        <f>G151</f>
        <v>1612686.7780000002</v>
      </c>
      <c r="I151" s="107">
        <f>G151</f>
        <v>1612686.7780000002</v>
      </c>
      <c r="L151" t="s">
        <v>2</v>
      </c>
    </row>
    <row r="152" spans="1:13">
      <c r="A152" s="19" t="s">
        <v>170</v>
      </c>
      <c r="B152" s="41" t="s">
        <v>86</v>
      </c>
      <c r="C152" s="37" t="s">
        <v>24</v>
      </c>
      <c r="D152" s="36" t="s">
        <v>18</v>
      </c>
      <c r="E152" s="36"/>
      <c r="F152" s="38"/>
      <c r="G152" s="88">
        <f>G153</f>
        <v>1167392.656</v>
      </c>
      <c r="H152" s="88">
        <f>H153</f>
        <v>1167392.656</v>
      </c>
      <c r="I152" s="88">
        <f>I153</f>
        <v>1167392.656</v>
      </c>
    </row>
    <row r="153" spans="1:13" ht="27">
      <c r="A153" s="40" t="s">
        <v>537</v>
      </c>
      <c r="B153" s="41" t="s">
        <v>86</v>
      </c>
      <c r="C153" s="42" t="s">
        <v>24</v>
      </c>
      <c r="D153" s="41" t="s">
        <v>18</v>
      </c>
      <c r="E153" s="41" t="s">
        <v>99</v>
      </c>
      <c r="F153" s="37" t="s">
        <v>91</v>
      </c>
      <c r="G153" s="88">
        <f>SUM(G154:G155)</f>
        <v>1167392.656</v>
      </c>
      <c r="H153" s="88">
        <f>SUM(H154:H155)</f>
        <v>1167392.656</v>
      </c>
      <c r="I153" s="88">
        <f>SUM(I154:I155)</f>
        <v>1167392.656</v>
      </c>
    </row>
    <row r="154" spans="1:13" ht="25.5">
      <c r="A154" s="46" t="s">
        <v>92</v>
      </c>
      <c r="B154" s="43" t="s">
        <v>2</v>
      </c>
      <c r="C154" s="48" t="s">
        <v>24</v>
      </c>
      <c r="D154" s="47" t="s">
        <v>18</v>
      </c>
      <c r="E154" s="47" t="s">
        <v>99</v>
      </c>
      <c r="F154" s="49">
        <v>120</v>
      </c>
      <c r="G154" s="224">
        <f>'[1]Аппарат свод'!AE38</f>
        <v>1140026.7760000001</v>
      </c>
      <c r="H154" s="107">
        <f>G154</f>
        <v>1140026.7760000001</v>
      </c>
      <c r="I154" s="107">
        <f>H154</f>
        <v>1140026.7760000001</v>
      </c>
    </row>
    <row r="155" spans="1:13" ht="25.5">
      <c r="A155" s="46" t="s">
        <v>93</v>
      </c>
      <c r="B155" s="43" t="s">
        <v>2</v>
      </c>
      <c r="C155" s="48" t="s">
        <v>24</v>
      </c>
      <c r="D155" s="47" t="s">
        <v>18</v>
      </c>
      <c r="E155" s="47" t="s">
        <v>99</v>
      </c>
      <c r="F155" s="49">
        <v>240</v>
      </c>
      <c r="G155" s="224">
        <f>'[1]Аппарат свод'!AF38</f>
        <v>27365.879999999888</v>
      </c>
      <c r="H155" s="107">
        <f>G155</f>
        <v>27365.879999999888</v>
      </c>
      <c r="I155" s="107">
        <f>H155</f>
        <v>27365.879999999888</v>
      </c>
      <c r="K155" t="s">
        <v>2</v>
      </c>
    </row>
    <row r="156" spans="1:13">
      <c r="A156" s="19" t="s">
        <v>171</v>
      </c>
      <c r="B156" s="41"/>
      <c r="C156" s="37" t="s">
        <v>43</v>
      </c>
      <c r="D156" s="36" t="s">
        <v>87</v>
      </c>
      <c r="E156" s="36"/>
      <c r="F156" s="38"/>
      <c r="G156" s="88">
        <f>SUM(G158,G163)</f>
        <v>5206411.4440000001</v>
      </c>
      <c r="H156" s="88">
        <f>SUM(H158,H163)</f>
        <v>5206411.4440000001</v>
      </c>
      <c r="I156" s="88">
        <f>SUM(I158,I163)</f>
        <v>5206411.4440000001</v>
      </c>
    </row>
    <row r="157" spans="1:13">
      <c r="A157" s="86" t="s">
        <v>172</v>
      </c>
      <c r="B157" s="41" t="s">
        <v>173</v>
      </c>
      <c r="C157" s="37"/>
      <c r="D157" s="36"/>
      <c r="E157" s="36"/>
      <c r="F157" s="38"/>
      <c r="G157" s="88"/>
      <c r="H157" s="107"/>
      <c r="I157" s="107"/>
    </row>
    <row r="158" spans="1:13">
      <c r="A158" s="78" t="s">
        <v>2</v>
      </c>
      <c r="B158" s="41" t="s">
        <v>173</v>
      </c>
      <c r="C158" s="42" t="s">
        <v>43</v>
      </c>
      <c r="D158" s="41" t="s">
        <v>10</v>
      </c>
      <c r="E158" s="41" t="s">
        <v>174</v>
      </c>
      <c r="F158" s="37" t="s">
        <v>91</v>
      </c>
      <c r="G158" s="88">
        <f>SUM(G159:G161)</f>
        <v>2036328.18</v>
      </c>
      <c r="H158" s="88">
        <f>SUM(H159:H161)</f>
        <v>2036328.18</v>
      </c>
      <c r="I158" s="88">
        <f>SUM(I159:I161)</f>
        <v>2036328.18</v>
      </c>
    </row>
    <row r="159" spans="1:13" ht="25.5">
      <c r="A159" s="77" t="s">
        <v>92</v>
      </c>
      <c r="B159" s="43" t="s">
        <v>2</v>
      </c>
      <c r="C159" s="48" t="s">
        <v>43</v>
      </c>
      <c r="D159" s="47" t="s">
        <v>10</v>
      </c>
      <c r="E159" s="47" t="s">
        <v>174</v>
      </c>
      <c r="F159" s="49">
        <v>110</v>
      </c>
      <c r="G159" s="224">
        <f>'[1]Аппарат свод'!AE49</f>
        <v>1531282.9679999999</v>
      </c>
      <c r="H159" s="107">
        <f>G159</f>
        <v>1531282.9679999999</v>
      </c>
      <c r="I159" s="107">
        <f>G159</f>
        <v>1531282.9679999999</v>
      </c>
    </row>
    <row r="160" spans="1:13" ht="25.5">
      <c r="A160" s="77" t="s">
        <v>93</v>
      </c>
      <c r="B160" s="43"/>
      <c r="C160" s="48" t="s">
        <v>43</v>
      </c>
      <c r="D160" s="47" t="s">
        <v>10</v>
      </c>
      <c r="E160" s="47" t="s">
        <v>174</v>
      </c>
      <c r="F160" s="49">
        <v>240</v>
      </c>
      <c r="G160" s="224">
        <f>'[1]Аппарат свод'!AF49</f>
        <v>447184.19999999995</v>
      </c>
      <c r="H160" s="107">
        <f>G160</f>
        <v>447184.19999999995</v>
      </c>
      <c r="I160" s="107">
        <f>G160</f>
        <v>447184.19999999995</v>
      </c>
    </row>
    <row r="161" spans="1:13" ht="25.5">
      <c r="A161" s="46" t="s">
        <v>100</v>
      </c>
      <c r="B161" s="43"/>
      <c r="C161" s="48" t="s">
        <v>43</v>
      </c>
      <c r="D161" s="47" t="s">
        <v>10</v>
      </c>
      <c r="E161" s="47" t="s">
        <v>174</v>
      </c>
      <c r="F161" s="49">
        <v>850</v>
      </c>
      <c r="G161" s="224">
        <f>'[1]Аппарат свод'!AG49</f>
        <v>57861.012000000002</v>
      </c>
      <c r="H161" s="107">
        <f>G161</f>
        <v>57861.012000000002</v>
      </c>
      <c r="I161" s="107">
        <f>G161</f>
        <v>57861.012000000002</v>
      </c>
      <c r="M161" t="s">
        <v>2</v>
      </c>
    </row>
    <row r="162" spans="1:13" ht="30">
      <c r="A162" s="86" t="s">
        <v>175</v>
      </c>
      <c r="B162" s="41" t="s">
        <v>176</v>
      </c>
      <c r="C162" s="48"/>
      <c r="D162" s="47"/>
      <c r="E162" s="47"/>
      <c r="F162" s="49"/>
      <c r="G162" s="224"/>
      <c r="H162" s="107"/>
      <c r="I162" s="107"/>
    </row>
    <row r="163" spans="1:13">
      <c r="A163" s="78" t="s">
        <v>2</v>
      </c>
      <c r="B163" s="41" t="s">
        <v>176</v>
      </c>
      <c r="C163" s="42" t="s">
        <v>43</v>
      </c>
      <c r="D163" s="41" t="s">
        <v>12</v>
      </c>
      <c r="E163" s="41" t="s">
        <v>177</v>
      </c>
      <c r="F163" s="37" t="s">
        <v>91</v>
      </c>
      <c r="G163" s="88">
        <f>SUM(G164:G166)</f>
        <v>3170083.264</v>
      </c>
      <c r="H163" s="88">
        <f>SUM(H164:H166)</f>
        <v>3170083.264</v>
      </c>
      <c r="I163" s="88">
        <f>SUM(I164:I166)</f>
        <v>3170083.264</v>
      </c>
    </row>
    <row r="164" spans="1:13" ht="25.5">
      <c r="A164" s="77" t="s">
        <v>92</v>
      </c>
      <c r="B164" s="43" t="s">
        <v>2</v>
      </c>
      <c r="C164" s="48" t="s">
        <v>43</v>
      </c>
      <c r="D164" s="47" t="s">
        <v>12</v>
      </c>
      <c r="E164" s="47" t="s">
        <v>177</v>
      </c>
      <c r="F164" s="49">
        <v>110</v>
      </c>
      <c r="G164" s="224">
        <f>'[1]редакция МКУ '!K7</f>
        <v>2534699.7039999999</v>
      </c>
      <c r="H164" s="107">
        <f>G164</f>
        <v>2534699.7039999999</v>
      </c>
      <c r="I164" s="107">
        <f>G164</f>
        <v>2534699.7039999999</v>
      </c>
    </row>
    <row r="165" spans="1:13" ht="25.5">
      <c r="A165" s="77" t="s">
        <v>93</v>
      </c>
      <c r="B165" s="43"/>
      <c r="C165" s="48" t="s">
        <v>43</v>
      </c>
      <c r="D165" s="47" t="s">
        <v>12</v>
      </c>
      <c r="E165" s="47" t="s">
        <v>177</v>
      </c>
      <c r="F165" s="49">
        <v>240</v>
      </c>
      <c r="G165" s="224">
        <f>'[1]редакция МКУ '!L7</f>
        <v>620770.9</v>
      </c>
      <c r="H165" s="107">
        <f>G165</f>
        <v>620770.9</v>
      </c>
      <c r="I165" s="107">
        <f>G165</f>
        <v>620770.9</v>
      </c>
    </row>
    <row r="166" spans="1:13" ht="25.5">
      <c r="A166" s="46" t="s">
        <v>100</v>
      </c>
      <c r="B166" s="43" t="s">
        <v>2</v>
      </c>
      <c r="C166" s="48" t="s">
        <v>43</v>
      </c>
      <c r="D166" s="47" t="s">
        <v>12</v>
      </c>
      <c r="E166" s="47" t="s">
        <v>177</v>
      </c>
      <c r="F166" s="49">
        <v>850</v>
      </c>
      <c r="G166" s="224">
        <f>'[1]редакция МКУ '!M7</f>
        <v>14612.66</v>
      </c>
      <c r="H166" s="107">
        <f>G166</f>
        <v>14612.66</v>
      </c>
      <c r="I166" s="107">
        <f>G166</f>
        <v>14612.66</v>
      </c>
      <c r="L166" t="s">
        <v>2</v>
      </c>
    </row>
    <row r="167" spans="1:13">
      <c r="A167" s="19" t="s">
        <v>538</v>
      </c>
      <c r="B167" s="41" t="s">
        <v>86</v>
      </c>
      <c r="C167" s="37" t="s">
        <v>26</v>
      </c>
      <c r="D167" s="36" t="s">
        <v>10</v>
      </c>
      <c r="E167" s="36" t="s">
        <v>178</v>
      </c>
      <c r="F167" s="38">
        <v>810</v>
      </c>
      <c r="G167" s="342">
        <f>'[1]Аппарат свод'!AL45</f>
        <v>3500000</v>
      </c>
      <c r="H167" s="107">
        <v>0</v>
      </c>
      <c r="I167" s="107">
        <v>0</v>
      </c>
    </row>
    <row r="168" spans="1:13">
      <c r="A168" s="19" t="s">
        <v>179</v>
      </c>
      <c r="B168" s="41" t="s">
        <v>109</v>
      </c>
      <c r="C168" s="37" t="s">
        <v>35</v>
      </c>
      <c r="D168" s="36" t="s">
        <v>87</v>
      </c>
      <c r="E168" s="36" t="s">
        <v>136</v>
      </c>
      <c r="F168" s="38"/>
      <c r="G168" s="88">
        <f>SUM(G169,G171,G172)</f>
        <v>79237245.213329837</v>
      </c>
      <c r="H168" s="88">
        <f>SUM(H169,H171,H172)</f>
        <v>70328244.879996523</v>
      </c>
      <c r="I168" s="88">
        <f>SUM(I169,I171,I172)</f>
        <v>67033244.879996516</v>
      </c>
    </row>
    <row r="169" spans="1:13" ht="27">
      <c r="A169" s="40" t="s">
        <v>539</v>
      </c>
      <c r="B169" s="43" t="s">
        <v>2</v>
      </c>
      <c r="C169" s="42" t="s">
        <v>35</v>
      </c>
      <c r="D169" s="41" t="s">
        <v>10</v>
      </c>
      <c r="E169" s="41" t="s">
        <v>180</v>
      </c>
      <c r="F169" s="54">
        <v>511</v>
      </c>
      <c r="G169" s="88">
        <f>'[1]Дотация пос 12'!B33*1000</f>
        <v>74807000.333333313</v>
      </c>
      <c r="H169" s="107">
        <v>65898000</v>
      </c>
      <c r="I169" s="107">
        <v>62603000</v>
      </c>
    </row>
    <row r="170" spans="1:13">
      <c r="A170" s="40" t="s">
        <v>540</v>
      </c>
      <c r="B170" s="43"/>
      <c r="C170" s="42"/>
      <c r="D170" s="41"/>
      <c r="E170" s="41"/>
      <c r="F170" s="54"/>
      <c r="G170" s="88">
        <f>'[1]Дотация пос 12'!E33*1000</f>
        <v>5441000.333333334</v>
      </c>
      <c r="H170" s="107">
        <v>0</v>
      </c>
      <c r="I170" s="107">
        <v>0</v>
      </c>
    </row>
    <row r="171" spans="1:13" ht="27">
      <c r="A171" s="40" t="s">
        <v>181</v>
      </c>
      <c r="B171" s="43"/>
      <c r="C171" s="42" t="s">
        <v>35</v>
      </c>
      <c r="D171" s="41" t="s">
        <v>12</v>
      </c>
      <c r="E171" s="41" t="s">
        <v>182</v>
      </c>
      <c r="F171" s="54">
        <v>512</v>
      </c>
      <c r="G171" s="88">
        <f>'[1]Дотация пос 12'!B39*1000</f>
        <v>0</v>
      </c>
      <c r="H171" s="107"/>
      <c r="I171" s="107"/>
    </row>
    <row r="172" spans="1:13">
      <c r="A172" s="40" t="s">
        <v>75</v>
      </c>
      <c r="B172" s="43"/>
      <c r="C172" s="42" t="s">
        <v>35</v>
      </c>
      <c r="D172" s="41" t="s">
        <v>14</v>
      </c>
      <c r="E172" s="41" t="s">
        <v>136</v>
      </c>
      <c r="F172" s="42" t="s">
        <v>91</v>
      </c>
      <c r="G172" s="88">
        <f>SUM(G173:G175)</f>
        <v>4430244.8799965177</v>
      </c>
      <c r="H172" s="39">
        <f>SUM(H173:H175)</f>
        <v>4430244.8799965177</v>
      </c>
      <c r="I172" s="39">
        <f>SUM(I173:I175)</f>
        <v>4430244.8799965177</v>
      </c>
    </row>
    <row r="173" spans="1:13">
      <c r="A173" s="40" t="s">
        <v>183</v>
      </c>
      <c r="B173" s="43"/>
      <c r="C173" s="68" t="s">
        <v>35</v>
      </c>
      <c r="D173" s="43" t="s">
        <v>14</v>
      </c>
      <c r="E173" s="43" t="s">
        <v>119</v>
      </c>
      <c r="F173" s="44">
        <v>540</v>
      </c>
      <c r="G173" s="224">
        <f>'[1]ЗАГС 15'!C34</f>
        <v>234244.87999999986</v>
      </c>
      <c r="H173" s="107">
        <f>G173</f>
        <v>234244.87999999986</v>
      </c>
      <c r="I173" s="107">
        <f>G173</f>
        <v>234244.87999999986</v>
      </c>
    </row>
    <row r="174" spans="1:13">
      <c r="A174" s="40" t="s">
        <v>184</v>
      </c>
      <c r="B174" s="43"/>
      <c r="C174" s="68" t="s">
        <v>35</v>
      </c>
      <c r="D174" s="43" t="s">
        <v>14</v>
      </c>
      <c r="E174" s="43" t="s">
        <v>185</v>
      </c>
      <c r="F174" s="44">
        <v>540</v>
      </c>
      <c r="G174" s="224">
        <f>'[1]ВУС 16'!B32</f>
        <v>1596000</v>
      </c>
      <c r="H174" s="107">
        <f>G174</f>
        <v>1596000</v>
      </c>
      <c r="I174" s="107">
        <f>G174</f>
        <v>1596000</v>
      </c>
    </row>
    <row r="175" spans="1:13" ht="27">
      <c r="A175" s="87" t="s">
        <v>541</v>
      </c>
      <c r="B175" s="47"/>
      <c r="C175" s="48" t="s">
        <v>35</v>
      </c>
      <c r="D175" s="47" t="s">
        <v>14</v>
      </c>
      <c r="E175" s="43" t="s">
        <v>186</v>
      </c>
      <c r="F175" s="49">
        <v>540</v>
      </c>
      <c r="G175" s="224">
        <f>'[1]Свод бюджета района'!G105</f>
        <v>2599999.9999965183</v>
      </c>
      <c r="H175" s="107">
        <f>G175</f>
        <v>2599999.9999965183</v>
      </c>
      <c r="I175" s="107">
        <f>H175</f>
        <v>2599999.9999965183</v>
      </c>
    </row>
    <row r="176" spans="1:13">
      <c r="A176" s="19" t="s">
        <v>187</v>
      </c>
      <c r="B176" s="47"/>
      <c r="C176" s="48"/>
      <c r="D176" s="47"/>
      <c r="E176" s="47"/>
      <c r="F176" s="49"/>
      <c r="G176" s="88">
        <f>SUM(G10,G52,G63,G75,G82,G124,G135,G144,G156,G167,G168)</f>
        <v>794011396.70720863</v>
      </c>
      <c r="H176" s="88">
        <f>SUM(H10,H52,H63,H75,H82,H124,H135,H144,H156,H167,H168)</f>
        <v>754831399.71147537</v>
      </c>
      <c r="I176" s="88">
        <f>SUM(I10,I52,I63,I75,I82,I124,I135,I144,I156,I167,I168)</f>
        <v>745327399.71147537</v>
      </c>
      <c r="J176" t="s">
        <v>2</v>
      </c>
    </row>
    <row r="177" spans="1:14">
      <c r="A177" s="343" t="s">
        <v>542</v>
      </c>
      <c r="G177" s="344">
        <v>794011397</v>
      </c>
      <c r="H177" s="344">
        <v>754831400</v>
      </c>
      <c r="I177" s="344">
        <v>745327400</v>
      </c>
    </row>
    <row r="178" spans="1:14">
      <c r="A178" s="33" t="s">
        <v>188</v>
      </c>
      <c r="H178" s="24">
        <f>H177-H176</f>
        <v>0.28852462768554688</v>
      </c>
      <c r="I178" s="24">
        <f>I177-I176</f>
        <v>0.28852462768554688</v>
      </c>
    </row>
    <row r="179" spans="1:14">
      <c r="A179" s="90" t="s">
        <v>189</v>
      </c>
    </row>
    <row r="180" spans="1:14">
      <c r="A180" s="33" t="s">
        <v>2</v>
      </c>
      <c r="N180" t="s">
        <v>2</v>
      </c>
    </row>
    <row r="181" spans="1:14">
      <c r="G181" s="91">
        <f>'[1]Доходы 3'!E57*1000</f>
        <v>794011397.00000012</v>
      </c>
    </row>
    <row r="182" spans="1:14">
      <c r="G182" s="92">
        <f>G181-G176</f>
        <v>0.29279148578643799</v>
      </c>
    </row>
    <row r="183" spans="1:14">
      <c r="G183" s="93"/>
    </row>
    <row r="184" spans="1:14">
      <c r="G184" s="94">
        <f>G176-G181</f>
        <v>-0.29279148578643799</v>
      </c>
    </row>
    <row r="185" spans="1:14">
      <c r="E185" s="95" t="s">
        <v>2</v>
      </c>
      <c r="G185" s="94">
        <f>G176-'[1]Свод бюджета района'!G109</f>
        <v>0</v>
      </c>
    </row>
    <row r="186" spans="1:14">
      <c r="G186" s="94">
        <f>G176-'[1]РазПодр 5'!D66</f>
        <v>0</v>
      </c>
    </row>
    <row r="187" spans="1:14">
      <c r="A187" s="95" t="s">
        <v>190</v>
      </c>
      <c r="G187" s="96">
        <f>SUM(G83,G92,G99,G115)</f>
        <v>592876268.44063818</v>
      </c>
    </row>
    <row r="188" spans="1:14">
      <c r="A188" s="95" t="s">
        <v>191</v>
      </c>
      <c r="G188" s="97">
        <f>'[1]расшифр 1 к 8 при'!H69</f>
        <v>592876268.4406383</v>
      </c>
    </row>
    <row r="189" spans="1:14">
      <c r="A189" s="95" t="s">
        <v>192</v>
      </c>
      <c r="G189" s="98">
        <f>G187-G188</f>
        <v>0</v>
      </c>
    </row>
    <row r="190" spans="1:14">
      <c r="A190" s="95" t="s">
        <v>193</v>
      </c>
      <c r="G190" s="97">
        <f>G83</f>
        <v>123668479.92544001</v>
      </c>
    </row>
    <row r="191" spans="1:14">
      <c r="A191" s="95" t="s">
        <v>191</v>
      </c>
      <c r="G191" s="97">
        <f>'[1]расшифр 1 к 8 при'!H72</f>
        <v>121951921.82344002</v>
      </c>
    </row>
    <row r="192" spans="1:14">
      <c r="A192" s="95" t="s">
        <v>192</v>
      </c>
      <c r="G192" s="98">
        <f>G190-G191</f>
        <v>1716558.1019999981</v>
      </c>
    </row>
    <row r="193" spans="1:7">
      <c r="A193" s="95" t="s">
        <v>194</v>
      </c>
      <c r="G193" s="97">
        <f>G92</f>
        <v>405522547.93479812</v>
      </c>
    </row>
    <row r="194" spans="1:7">
      <c r="A194" s="95" t="s">
        <v>191</v>
      </c>
      <c r="G194" s="97">
        <f>'[1]расшифр 1 к 8 при'!H73</f>
        <v>407239106.03679818</v>
      </c>
    </row>
    <row r="195" spans="1:7">
      <c r="A195" s="95" t="s">
        <v>192</v>
      </c>
      <c r="G195" s="98">
        <f>G193-G194</f>
        <v>-1716558.1020000577</v>
      </c>
    </row>
    <row r="196" spans="1:7">
      <c r="G196" s="93"/>
    </row>
    <row r="197" spans="1:7">
      <c r="G197" s="93"/>
    </row>
    <row r="198" spans="1:7">
      <c r="G198" s="93"/>
    </row>
    <row r="199" spans="1:7">
      <c r="G199" s="93"/>
    </row>
    <row r="200" spans="1:7">
      <c r="G200" s="93"/>
    </row>
    <row r="201" spans="1:7">
      <c r="G201" s="93"/>
    </row>
    <row r="202" spans="1:7">
      <c r="G202" s="93"/>
    </row>
    <row r="203" spans="1:7">
      <c r="G203" s="93"/>
    </row>
    <row r="204" spans="1:7">
      <c r="G204" s="93"/>
    </row>
    <row r="205" spans="1:7">
      <c r="G205" s="93"/>
    </row>
    <row r="206" spans="1:7">
      <c r="G206" s="93"/>
    </row>
    <row r="207" spans="1:7">
      <c r="G207" s="93"/>
    </row>
    <row r="208" spans="1:7">
      <c r="G208" s="93"/>
    </row>
    <row r="209" spans="7:7">
      <c r="G209" s="93"/>
    </row>
    <row r="210" spans="7:7">
      <c r="G210" s="93"/>
    </row>
    <row r="211" spans="7:7">
      <c r="G211" s="93"/>
    </row>
    <row r="212" spans="7:7">
      <c r="G212" s="93"/>
    </row>
    <row r="213" spans="7:7">
      <c r="G213" s="93"/>
    </row>
    <row r="214" spans="7:7">
      <c r="G214" s="93"/>
    </row>
    <row r="215" spans="7:7">
      <c r="G215" s="93"/>
    </row>
    <row r="216" spans="7:7">
      <c r="G216" s="93"/>
    </row>
    <row r="217" spans="7:7">
      <c r="G217" s="93"/>
    </row>
    <row r="218" spans="7:7">
      <c r="G218" s="93"/>
    </row>
    <row r="219" spans="7:7">
      <c r="G219" s="93"/>
    </row>
    <row r="220" spans="7:7">
      <c r="G220" s="93"/>
    </row>
    <row r="221" spans="7:7">
      <c r="G221" s="93"/>
    </row>
    <row r="222" spans="7:7">
      <c r="G222" s="93"/>
    </row>
    <row r="223" spans="7:7">
      <c r="G223" s="93"/>
    </row>
    <row r="224" spans="7:7">
      <c r="G224" s="93"/>
    </row>
    <row r="225" spans="7:7">
      <c r="G225" s="93"/>
    </row>
    <row r="226" spans="7:7">
      <c r="G226" s="93"/>
    </row>
    <row r="227" spans="7:7">
      <c r="G227" s="93"/>
    </row>
    <row r="228" spans="7:7">
      <c r="G228" s="93"/>
    </row>
    <row r="229" spans="7:7">
      <c r="G229" s="93"/>
    </row>
    <row r="230" spans="7:7">
      <c r="G230" s="93"/>
    </row>
    <row r="231" spans="7:7">
      <c r="G231" s="93"/>
    </row>
    <row r="232" spans="7:7">
      <c r="G232" s="93"/>
    </row>
    <row r="233" spans="7:7">
      <c r="G233" s="93"/>
    </row>
    <row r="234" spans="7:7">
      <c r="G234" s="93"/>
    </row>
    <row r="235" spans="7:7">
      <c r="G235" s="93"/>
    </row>
    <row r="236" spans="7:7">
      <c r="G236" s="93"/>
    </row>
    <row r="237" spans="7:7">
      <c r="G237" s="93"/>
    </row>
    <row r="238" spans="7:7">
      <c r="G238" s="93"/>
    </row>
    <row r="239" spans="7:7">
      <c r="G239" s="93"/>
    </row>
    <row r="240" spans="7:7">
      <c r="G240" s="93"/>
    </row>
    <row r="241" spans="7:7">
      <c r="G241" s="93"/>
    </row>
    <row r="242" spans="7:7">
      <c r="G242" s="93"/>
    </row>
    <row r="243" spans="7:7">
      <c r="G243" s="93"/>
    </row>
    <row r="244" spans="7:7">
      <c r="G244" s="93"/>
    </row>
    <row r="245" spans="7:7">
      <c r="G245" s="93"/>
    </row>
    <row r="246" spans="7:7">
      <c r="G246" s="93"/>
    </row>
    <row r="247" spans="7:7">
      <c r="G247" s="93"/>
    </row>
    <row r="248" spans="7:7">
      <c r="G248" s="93"/>
    </row>
    <row r="249" spans="7:7">
      <c r="G249" s="93"/>
    </row>
    <row r="250" spans="7:7">
      <c r="G250" s="93"/>
    </row>
    <row r="251" spans="7:7">
      <c r="G251" s="93"/>
    </row>
    <row r="252" spans="7:7">
      <c r="G252" s="93"/>
    </row>
    <row r="253" spans="7:7">
      <c r="G253" s="93"/>
    </row>
    <row r="254" spans="7:7">
      <c r="G254" s="93"/>
    </row>
    <row r="255" spans="7:7">
      <c r="G255" s="93"/>
    </row>
    <row r="256" spans="7:7">
      <c r="G256" s="93"/>
    </row>
    <row r="257" spans="7:7">
      <c r="G257" s="93"/>
    </row>
    <row r="258" spans="7:7">
      <c r="G258" s="93"/>
    </row>
    <row r="259" spans="7:7">
      <c r="G259" s="93"/>
    </row>
    <row r="260" spans="7:7">
      <c r="G260" s="93"/>
    </row>
    <row r="261" spans="7:7">
      <c r="G261" s="93"/>
    </row>
    <row r="262" spans="7:7">
      <c r="G262" s="93"/>
    </row>
    <row r="263" spans="7:7">
      <c r="G263" s="93"/>
    </row>
    <row r="264" spans="7:7">
      <c r="G264" s="93"/>
    </row>
    <row r="265" spans="7:7">
      <c r="G265" s="93"/>
    </row>
    <row r="266" spans="7:7">
      <c r="G266" s="93"/>
    </row>
    <row r="267" spans="7:7">
      <c r="G267" s="93"/>
    </row>
    <row r="268" spans="7:7">
      <c r="G268" s="93"/>
    </row>
    <row r="269" spans="7:7">
      <c r="G269" s="93"/>
    </row>
    <row r="270" spans="7:7">
      <c r="G270" s="93"/>
    </row>
    <row r="271" spans="7:7">
      <c r="G271" s="93"/>
    </row>
    <row r="272" spans="7:7">
      <c r="G272" s="93"/>
    </row>
    <row r="273" spans="7:7">
      <c r="G273" s="93"/>
    </row>
    <row r="274" spans="7:7">
      <c r="G274" s="93"/>
    </row>
    <row r="275" spans="7:7">
      <c r="G275" s="93"/>
    </row>
    <row r="276" spans="7:7">
      <c r="G276" s="93"/>
    </row>
    <row r="277" spans="7:7">
      <c r="G277" s="93"/>
    </row>
    <row r="278" spans="7:7">
      <c r="G278" s="93"/>
    </row>
    <row r="279" spans="7:7">
      <c r="G279" s="93"/>
    </row>
    <row r="280" spans="7:7">
      <c r="G280" s="93"/>
    </row>
    <row r="281" spans="7:7">
      <c r="G281" s="93"/>
    </row>
    <row r="282" spans="7:7">
      <c r="G282" s="93"/>
    </row>
    <row r="283" spans="7:7">
      <c r="G283" s="93"/>
    </row>
    <row r="284" spans="7:7">
      <c r="G284" s="93"/>
    </row>
    <row r="285" spans="7:7">
      <c r="G285" s="93"/>
    </row>
    <row r="286" spans="7:7">
      <c r="G286" s="93"/>
    </row>
    <row r="287" spans="7:7">
      <c r="G287" s="93"/>
    </row>
    <row r="288" spans="7:7">
      <c r="G288" s="93"/>
    </row>
    <row r="289" spans="7:7">
      <c r="G289" s="93"/>
    </row>
    <row r="290" spans="7:7">
      <c r="G290" s="93"/>
    </row>
    <row r="291" spans="7:7">
      <c r="G291" s="93"/>
    </row>
  </sheetData>
  <mergeCells count="6">
    <mergeCell ref="A57:B57"/>
    <mergeCell ref="D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K76"/>
  <sheetViews>
    <sheetView tabSelected="1" workbookViewId="0">
      <selection activeCell="B3" sqref="B3:H3"/>
    </sheetView>
  </sheetViews>
  <sheetFormatPr defaultRowHeight="15"/>
  <cols>
    <col min="1" max="1" width="3.140625" customWidth="1"/>
    <col min="2" max="2" width="28.5703125" customWidth="1"/>
    <col min="3" max="3" width="12.5703125" customWidth="1"/>
    <col min="4" max="4" width="12.85546875" customWidth="1"/>
    <col min="5" max="5" width="9.42578125" customWidth="1"/>
    <col min="6" max="6" width="10.85546875" customWidth="1"/>
    <col min="7" max="7" width="13.28515625" customWidth="1"/>
    <col min="8" max="8" width="14.140625" customWidth="1"/>
    <col min="257" max="257" width="3.140625" customWidth="1"/>
    <col min="258" max="258" width="28.5703125" customWidth="1"/>
    <col min="259" max="259" width="12.5703125" customWidth="1"/>
    <col min="260" max="260" width="12.85546875" customWidth="1"/>
    <col min="261" max="261" width="9.42578125" customWidth="1"/>
    <col min="262" max="263" width="10.85546875" customWidth="1"/>
    <col min="264" max="264" width="14.140625" customWidth="1"/>
    <col min="513" max="513" width="3.140625" customWidth="1"/>
    <col min="514" max="514" width="28.5703125" customWidth="1"/>
    <col min="515" max="515" width="12.5703125" customWidth="1"/>
    <col min="516" max="516" width="12.85546875" customWidth="1"/>
    <col min="517" max="517" width="9.42578125" customWidth="1"/>
    <col min="518" max="519" width="10.85546875" customWidth="1"/>
    <col min="520" max="520" width="14.140625" customWidth="1"/>
    <col min="769" max="769" width="3.140625" customWidth="1"/>
    <col min="770" max="770" width="28.5703125" customWidth="1"/>
    <col min="771" max="771" width="12.5703125" customWidth="1"/>
    <col min="772" max="772" width="12.85546875" customWidth="1"/>
    <col min="773" max="773" width="9.42578125" customWidth="1"/>
    <col min="774" max="775" width="10.85546875" customWidth="1"/>
    <col min="776" max="776" width="14.140625" customWidth="1"/>
    <col min="1025" max="1025" width="3.140625" customWidth="1"/>
    <col min="1026" max="1026" width="28.5703125" customWidth="1"/>
    <col min="1027" max="1027" width="12.5703125" customWidth="1"/>
    <col min="1028" max="1028" width="12.85546875" customWidth="1"/>
    <col min="1029" max="1029" width="9.42578125" customWidth="1"/>
    <col min="1030" max="1031" width="10.85546875" customWidth="1"/>
    <col min="1032" max="1032" width="14.140625" customWidth="1"/>
    <col min="1281" max="1281" width="3.140625" customWidth="1"/>
    <col min="1282" max="1282" width="28.5703125" customWidth="1"/>
    <col min="1283" max="1283" width="12.5703125" customWidth="1"/>
    <col min="1284" max="1284" width="12.85546875" customWidth="1"/>
    <col min="1285" max="1285" width="9.42578125" customWidth="1"/>
    <col min="1286" max="1287" width="10.85546875" customWidth="1"/>
    <col min="1288" max="1288" width="14.140625" customWidth="1"/>
    <col min="1537" max="1537" width="3.140625" customWidth="1"/>
    <col min="1538" max="1538" width="28.5703125" customWidth="1"/>
    <col min="1539" max="1539" width="12.5703125" customWidth="1"/>
    <col min="1540" max="1540" width="12.85546875" customWidth="1"/>
    <col min="1541" max="1541" width="9.42578125" customWidth="1"/>
    <col min="1542" max="1543" width="10.85546875" customWidth="1"/>
    <col min="1544" max="1544" width="14.140625" customWidth="1"/>
    <col min="1793" max="1793" width="3.140625" customWidth="1"/>
    <col min="1794" max="1794" width="28.5703125" customWidth="1"/>
    <col min="1795" max="1795" width="12.5703125" customWidth="1"/>
    <col min="1796" max="1796" width="12.85546875" customWidth="1"/>
    <col min="1797" max="1797" width="9.42578125" customWidth="1"/>
    <col min="1798" max="1799" width="10.85546875" customWidth="1"/>
    <col min="1800" max="1800" width="14.140625" customWidth="1"/>
    <col min="2049" max="2049" width="3.140625" customWidth="1"/>
    <col min="2050" max="2050" width="28.5703125" customWidth="1"/>
    <col min="2051" max="2051" width="12.5703125" customWidth="1"/>
    <col min="2052" max="2052" width="12.85546875" customWidth="1"/>
    <col min="2053" max="2053" width="9.42578125" customWidth="1"/>
    <col min="2054" max="2055" width="10.85546875" customWidth="1"/>
    <col min="2056" max="2056" width="14.140625" customWidth="1"/>
    <col min="2305" max="2305" width="3.140625" customWidth="1"/>
    <col min="2306" max="2306" width="28.5703125" customWidth="1"/>
    <col min="2307" max="2307" width="12.5703125" customWidth="1"/>
    <col min="2308" max="2308" width="12.85546875" customWidth="1"/>
    <col min="2309" max="2309" width="9.42578125" customWidth="1"/>
    <col min="2310" max="2311" width="10.85546875" customWidth="1"/>
    <col min="2312" max="2312" width="14.140625" customWidth="1"/>
    <col min="2561" max="2561" width="3.140625" customWidth="1"/>
    <col min="2562" max="2562" width="28.5703125" customWidth="1"/>
    <col min="2563" max="2563" width="12.5703125" customWidth="1"/>
    <col min="2564" max="2564" width="12.85546875" customWidth="1"/>
    <col min="2565" max="2565" width="9.42578125" customWidth="1"/>
    <col min="2566" max="2567" width="10.85546875" customWidth="1"/>
    <col min="2568" max="2568" width="14.140625" customWidth="1"/>
    <col min="2817" max="2817" width="3.140625" customWidth="1"/>
    <col min="2818" max="2818" width="28.5703125" customWidth="1"/>
    <col min="2819" max="2819" width="12.5703125" customWidth="1"/>
    <col min="2820" max="2820" width="12.85546875" customWidth="1"/>
    <col min="2821" max="2821" width="9.42578125" customWidth="1"/>
    <col min="2822" max="2823" width="10.85546875" customWidth="1"/>
    <col min="2824" max="2824" width="14.140625" customWidth="1"/>
    <col min="3073" max="3073" width="3.140625" customWidth="1"/>
    <col min="3074" max="3074" width="28.5703125" customWidth="1"/>
    <col min="3075" max="3075" width="12.5703125" customWidth="1"/>
    <col min="3076" max="3076" width="12.85546875" customWidth="1"/>
    <col min="3077" max="3077" width="9.42578125" customWidth="1"/>
    <col min="3078" max="3079" width="10.85546875" customWidth="1"/>
    <col min="3080" max="3080" width="14.140625" customWidth="1"/>
    <col min="3329" max="3329" width="3.140625" customWidth="1"/>
    <col min="3330" max="3330" width="28.5703125" customWidth="1"/>
    <col min="3331" max="3331" width="12.5703125" customWidth="1"/>
    <col min="3332" max="3332" width="12.85546875" customWidth="1"/>
    <col min="3333" max="3333" width="9.42578125" customWidth="1"/>
    <col min="3334" max="3335" width="10.85546875" customWidth="1"/>
    <col min="3336" max="3336" width="14.140625" customWidth="1"/>
    <col min="3585" max="3585" width="3.140625" customWidth="1"/>
    <col min="3586" max="3586" width="28.5703125" customWidth="1"/>
    <col min="3587" max="3587" width="12.5703125" customWidth="1"/>
    <col min="3588" max="3588" width="12.85546875" customWidth="1"/>
    <col min="3589" max="3589" width="9.42578125" customWidth="1"/>
    <col min="3590" max="3591" width="10.85546875" customWidth="1"/>
    <col min="3592" max="3592" width="14.140625" customWidth="1"/>
    <col min="3841" max="3841" width="3.140625" customWidth="1"/>
    <col min="3842" max="3842" width="28.5703125" customWidth="1"/>
    <col min="3843" max="3843" width="12.5703125" customWidth="1"/>
    <col min="3844" max="3844" width="12.85546875" customWidth="1"/>
    <col min="3845" max="3845" width="9.42578125" customWidth="1"/>
    <col min="3846" max="3847" width="10.85546875" customWidth="1"/>
    <col min="3848" max="3848" width="14.140625" customWidth="1"/>
    <col min="4097" max="4097" width="3.140625" customWidth="1"/>
    <col min="4098" max="4098" width="28.5703125" customWidth="1"/>
    <col min="4099" max="4099" width="12.5703125" customWidth="1"/>
    <col min="4100" max="4100" width="12.85546875" customWidth="1"/>
    <col min="4101" max="4101" width="9.42578125" customWidth="1"/>
    <col min="4102" max="4103" width="10.85546875" customWidth="1"/>
    <col min="4104" max="4104" width="14.140625" customWidth="1"/>
    <col min="4353" max="4353" width="3.140625" customWidth="1"/>
    <col min="4354" max="4354" width="28.5703125" customWidth="1"/>
    <col min="4355" max="4355" width="12.5703125" customWidth="1"/>
    <col min="4356" max="4356" width="12.85546875" customWidth="1"/>
    <col min="4357" max="4357" width="9.42578125" customWidth="1"/>
    <col min="4358" max="4359" width="10.85546875" customWidth="1"/>
    <col min="4360" max="4360" width="14.140625" customWidth="1"/>
    <col min="4609" max="4609" width="3.140625" customWidth="1"/>
    <col min="4610" max="4610" width="28.5703125" customWidth="1"/>
    <col min="4611" max="4611" width="12.5703125" customWidth="1"/>
    <col min="4612" max="4612" width="12.85546875" customWidth="1"/>
    <col min="4613" max="4613" width="9.42578125" customWidth="1"/>
    <col min="4614" max="4615" width="10.85546875" customWidth="1"/>
    <col min="4616" max="4616" width="14.140625" customWidth="1"/>
    <col min="4865" max="4865" width="3.140625" customWidth="1"/>
    <col min="4866" max="4866" width="28.5703125" customWidth="1"/>
    <col min="4867" max="4867" width="12.5703125" customWidth="1"/>
    <col min="4868" max="4868" width="12.85546875" customWidth="1"/>
    <col min="4869" max="4869" width="9.42578125" customWidth="1"/>
    <col min="4870" max="4871" width="10.85546875" customWidth="1"/>
    <col min="4872" max="4872" width="14.140625" customWidth="1"/>
    <col min="5121" max="5121" width="3.140625" customWidth="1"/>
    <col min="5122" max="5122" width="28.5703125" customWidth="1"/>
    <col min="5123" max="5123" width="12.5703125" customWidth="1"/>
    <col min="5124" max="5124" width="12.85546875" customWidth="1"/>
    <col min="5125" max="5125" width="9.42578125" customWidth="1"/>
    <col min="5126" max="5127" width="10.85546875" customWidth="1"/>
    <col min="5128" max="5128" width="14.140625" customWidth="1"/>
    <col min="5377" max="5377" width="3.140625" customWidth="1"/>
    <col min="5378" max="5378" width="28.5703125" customWidth="1"/>
    <col min="5379" max="5379" width="12.5703125" customWidth="1"/>
    <col min="5380" max="5380" width="12.85546875" customWidth="1"/>
    <col min="5381" max="5381" width="9.42578125" customWidth="1"/>
    <col min="5382" max="5383" width="10.85546875" customWidth="1"/>
    <col min="5384" max="5384" width="14.140625" customWidth="1"/>
    <col min="5633" max="5633" width="3.140625" customWidth="1"/>
    <col min="5634" max="5634" width="28.5703125" customWidth="1"/>
    <col min="5635" max="5635" width="12.5703125" customWidth="1"/>
    <col min="5636" max="5636" width="12.85546875" customWidth="1"/>
    <col min="5637" max="5637" width="9.42578125" customWidth="1"/>
    <col min="5638" max="5639" width="10.85546875" customWidth="1"/>
    <col min="5640" max="5640" width="14.140625" customWidth="1"/>
    <col min="5889" max="5889" width="3.140625" customWidth="1"/>
    <col min="5890" max="5890" width="28.5703125" customWidth="1"/>
    <col min="5891" max="5891" width="12.5703125" customWidth="1"/>
    <col min="5892" max="5892" width="12.85546875" customWidth="1"/>
    <col min="5893" max="5893" width="9.42578125" customWidth="1"/>
    <col min="5894" max="5895" width="10.85546875" customWidth="1"/>
    <col min="5896" max="5896" width="14.140625" customWidth="1"/>
    <col min="6145" max="6145" width="3.140625" customWidth="1"/>
    <col min="6146" max="6146" width="28.5703125" customWidth="1"/>
    <col min="6147" max="6147" width="12.5703125" customWidth="1"/>
    <col min="6148" max="6148" width="12.85546875" customWidth="1"/>
    <col min="6149" max="6149" width="9.42578125" customWidth="1"/>
    <col min="6150" max="6151" width="10.85546875" customWidth="1"/>
    <col min="6152" max="6152" width="14.140625" customWidth="1"/>
    <col min="6401" max="6401" width="3.140625" customWidth="1"/>
    <col min="6402" max="6402" width="28.5703125" customWidth="1"/>
    <col min="6403" max="6403" width="12.5703125" customWidth="1"/>
    <col min="6404" max="6404" width="12.85546875" customWidth="1"/>
    <col min="6405" max="6405" width="9.42578125" customWidth="1"/>
    <col min="6406" max="6407" width="10.85546875" customWidth="1"/>
    <col min="6408" max="6408" width="14.140625" customWidth="1"/>
    <col min="6657" max="6657" width="3.140625" customWidth="1"/>
    <col min="6658" max="6658" width="28.5703125" customWidth="1"/>
    <col min="6659" max="6659" width="12.5703125" customWidth="1"/>
    <col min="6660" max="6660" width="12.85546875" customWidth="1"/>
    <col min="6661" max="6661" width="9.42578125" customWidth="1"/>
    <col min="6662" max="6663" width="10.85546875" customWidth="1"/>
    <col min="6664" max="6664" width="14.140625" customWidth="1"/>
    <col min="6913" max="6913" width="3.140625" customWidth="1"/>
    <col min="6914" max="6914" width="28.5703125" customWidth="1"/>
    <col min="6915" max="6915" width="12.5703125" customWidth="1"/>
    <col min="6916" max="6916" width="12.85546875" customWidth="1"/>
    <col min="6917" max="6917" width="9.42578125" customWidth="1"/>
    <col min="6918" max="6919" width="10.85546875" customWidth="1"/>
    <col min="6920" max="6920" width="14.140625" customWidth="1"/>
    <col min="7169" max="7169" width="3.140625" customWidth="1"/>
    <col min="7170" max="7170" width="28.5703125" customWidth="1"/>
    <col min="7171" max="7171" width="12.5703125" customWidth="1"/>
    <col min="7172" max="7172" width="12.85546875" customWidth="1"/>
    <col min="7173" max="7173" width="9.42578125" customWidth="1"/>
    <col min="7174" max="7175" width="10.85546875" customWidth="1"/>
    <col min="7176" max="7176" width="14.140625" customWidth="1"/>
    <col min="7425" max="7425" width="3.140625" customWidth="1"/>
    <col min="7426" max="7426" width="28.5703125" customWidth="1"/>
    <col min="7427" max="7427" width="12.5703125" customWidth="1"/>
    <col min="7428" max="7428" width="12.85546875" customWidth="1"/>
    <col min="7429" max="7429" width="9.42578125" customWidth="1"/>
    <col min="7430" max="7431" width="10.85546875" customWidth="1"/>
    <col min="7432" max="7432" width="14.140625" customWidth="1"/>
    <col min="7681" max="7681" width="3.140625" customWidth="1"/>
    <col min="7682" max="7682" width="28.5703125" customWidth="1"/>
    <col min="7683" max="7683" width="12.5703125" customWidth="1"/>
    <col min="7684" max="7684" width="12.85546875" customWidth="1"/>
    <col min="7685" max="7685" width="9.42578125" customWidth="1"/>
    <col min="7686" max="7687" width="10.85546875" customWidth="1"/>
    <col min="7688" max="7688" width="14.140625" customWidth="1"/>
    <col min="7937" max="7937" width="3.140625" customWidth="1"/>
    <col min="7938" max="7938" width="28.5703125" customWidth="1"/>
    <col min="7939" max="7939" width="12.5703125" customWidth="1"/>
    <col min="7940" max="7940" width="12.85546875" customWidth="1"/>
    <col min="7941" max="7941" width="9.42578125" customWidth="1"/>
    <col min="7942" max="7943" width="10.85546875" customWidth="1"/>
    <col min="7944" max="7944" width="14.140625" customWidth="1"/>
    <col min="8193" max="8193" width="3.140625" customWidth="1"/>
    <col min="8194" max="8194" width="28.5703125" customWidth="1"/>
    <col min="8195" max="8195" width="12.5703125" customWidth="1"/>
    <col min="8196" max="8196" width="12.85546875" customWidth="1"/>
    <col min="8197" max="8197" width="9.42578125" customWidth="1"/>
    <col min="8198" max="8199" width="10.85546875" customWidth="1"/>
    <col min="8200" max="8200" width="14.140625" customWidth="1"/>
    <col min="8449" max="8449" width="3.140625" customWidth="1"/>
    <col min="8450" max="8450" width="28.5703125" customWidth="1"/>
    <col min="8451" max="8451" width="12.5703125" customWidth="1"/>
    <col min="8452" max="8452" width="12.85546875" customWidth="1"/>
    <col min="8453" max="8453" width="9.42578125" customWidth="1"/>
    <col min="8454" max="8455" width="10.85546875" customWidth="1"/>
    <col min="8456" max="8456" width="14.140625" customWidth="1"/>
    <col min="8705" max="8705" width="3.140625" customWidth="1"/>
    <col min="8706" max="8706" width="28.5703125" customWidth="1"/>
    <col min="8707" max="8707" width="12.5703125" customWidth="1"/>
    <col min="8708" max="8708" width="12.85546875" customWidth="1"/>
    <col min="8709" max="8709" width="9.42578125" customWidth="1"/>
    <col min="8710" max="8711" width="10.85546875" customWidth="1"/>
    <col min="8712" max="8712" width="14.140625" customWidth="1"/>
    <col min="8961" max="8961" width="3.140625" customWidth="1"/>
    <col min="8962" max="8962" width="28.5703125" customWidth="1"/>
    <col min="8963" max="8963" width="12.5703125" customWidth="1"/>
    <col min="8964" max="8964" width="12.85546875" customWidth="1"/>
    <col min="8965" max="8965" width="9.42578125" customWidth="1"/>
    <col min="8966" max="8967" width="10.85546875" customWidth="1"/>
    <col min="8968" max="8968" width="14.140625" customWidth="1"/>
    <col min="9217" max="9217" width="3.140625" customWidth="1"/>
    <col min="9218" max="9218" width="28.5703125" customWidth="1"/>
    <col min="9219" max="9219" width="12.5703125" customWidth="1"/>
    <col min="9220" max="9220" width="12.85546875" customWidth="1"/>
    <col min="9221" max="9221" width="9.42578125" customWidth="1"/>
    <col min="9222" max="9223" width="10.85546875" customWidth="1"/>
    <col min="9224" max="9224" width="14.140625" customWidth="1"/>
    <col min="9473" max="9473" width="3.140625" customWidth="1"/>
    <col min="9474" max="9474" width="28.5703125" customWidth="1"/>
    <col min="9475" max="9475" width="12.5703125" customWidth="1"/>
    <col min="9476" max="9476" width="12.85546875" customWidth="1"/>
    <col min="9477" max="9477" width="9.42578125" customWidth="1"/>
    <col min="9478" max="9479" width="10.85546875" customWidth="1"/>
    <col min="9480" max="9480" width="14.140625" customWidth="1"/>
    <col min="9729" max="9729" width="3.140625" customWidth="1"/>
    <col min="9730" max="9730" width="28.5703125" customWidth="1"/>
    <col min="9731" max="9731" width="12.5703125" customWidth="1"/>
    <col min="9732" max="9732" width="12.85546875" customWidth="1"/>
    <col min="9733" max="9733" width="9.42578125" customWidth="1"/>
    <col min="9734" max="9735" width="10.85546875" customWidth="1"/>
    <col min="9736" max="9736" width="14.140625" customWidth="1"/>
    <col min="9985" max="9985" width="3.140625" customWidth="1"/>
    <col min="9986" max="9986" width="28.5703125" customWidth="1"/>
    <col min="9987" max="9987" width="12.5703125" customWidth="1"/>
    <col min="9988" max="9988" width="12.85546875" customWidth="1"/>
    <col min="9989" max="9989" width="9.42578125" customWidth="1"/>
    <col min="9990" max="9991" width="10.85546875" customWidth="1"/>
    <col min="9992" max="9992" width="14.140625" customWidth="1"/>
    <col min="10241" max="10241" width="3.140625" customWidth="1"/>
    <col min="10242" max="10242" width="28.5703125" customWidth="1"/>
    <col min="10243" max="10243" width="12.5703125" customWidth="1"/>
    <col min="10244" max="10244" width="12.85546875" customWidth="1"/>
    <col min="10245" max="10245" width="9.42578125" customWidth="1"/>
    <col min="10246" max="10247" width="10.85546875" customWidth="1"/>
    <col min="10248" max="10248" width="14.140625" customWidth="1"/>
    <col min="10497" max="10497" width="3.140625" customWidth="1"/>
    <col min="10498" max="10498" width="28.5703125" customWidth="1"/>
    <col min="10499" max="10499" width="12.5703125" customWidth="1"/>
    <col min="10500" max="10500" width="12.85546875" customWidth="1"/>
    <col min="10501" max="10501" width="9.42578125" customWidth="1"/>
    <col min="10502" max="10503" width="10.85546875" customWidth="1"/>
    <col min="10504" max="10504" width="14.140625" customWidth="1"/>
    <col min="10753" max="10753" width="3.140625" customWidth="1"/>
    <col min="10754" max="10754" width="28.5703125" customWidth="1"/>
    <col min="10755" max="10755" width="12.5703125" customWidth="1"/>
    <col min="10756" max="10756" width="12.85546875" customWidth="1"/>
    <col min="10757" max="10757" width="9.42578125" customWidth="1"/>
    <col min="10758" max="10759" width="10.85546875" customWidth="1"/>
    <col min="10760" max="10760" width="14.140625" customWidth="1"/>
    <col min="11009" max="11009" width="3.140625" customWidth="1"/>
    <col min="11010" max="11010" width="28.5703125" customWidth="1"/>
    <col min="11011" max="11011" width="12.5703125" customWidth="1"/>
    <col min="11012" max="11012" width="12.85546875" customWidth="1"/>
    <col min="11013" max="11013" width="9.42578125" customWidth="1"/>
    <col min="11014" max="11015" width="10.85546875" customWidth="1"/>
    <col min="11016" max="11016" width="14.140625" customWidth="1"/>
    <col min="11265" max="11265" width="3.140625" customWidth="1"/>
    <col min="11266" max="11266" width="28.5703125" customWidth="1"/>
    <col min="11267" max="11267" width="12.5703125" customWidth="1"/>
    <col min="11268" max="11268" width="12.85546875" customWidth="1"/>
    <col min="11269" max="11269" width="9.42578125" customWidth="1"/>
    <col min="11270" max="11271" width="10.85546875" customWidth="1"/>
    <col min="11272" max="11272" width="14.140625" customWidth="1"/>
    <col min="11521" max="11521" width="3.140625" customWidth="1"/>
    <col min="11522" max="11522" width="28.5703125" customWidth="1"/>
    <col min="11523" max="11523" width="12.5703125" customWidth="1"/>
    <col min="11524" max="11524" width="12.85546875" customWidth="1"/>
    <col min="11525" max="11525" width="9.42578125" customWidth="1"/>
    <col min="11526" max="11527" width="10.85546875" customWidth="1"/>
    <col min="11528" max="11528" width="14.140625" customWidth="1"/>
    <col min="11777" max="11777" width="3.140625" customWidth="1"/>
    <col min="11778" max="11778" width="28.5703125" customWidth="1"/>
    <col min="11779" max="11779" width="12.5703125" customWidth="1"/>
    <col min="11780" max="11780" width="12.85546875" customWidth="1"/>
    <col min="11781" max="11781" width="9.42578125" customWidth="1"/>
    <col min="11782" max="11783" width="10.85546875" customWidth="1"/>
    <col min="11784" max="11784" width="14.140625" customWidth="1"/>
    <col min="12033" max="12033" width="3.140625" customWidth="1"/>
    <col min="12034" max="12034" width="28.5703125" customWidth="1"/>
    <col min="12035" max="12035" width="12.5703125" customWidth="1"/>
    <col min="12036" max="12036" width="12.85546875" customWidth="1"/>
    <col min="12037" max="12037" width="9.42578125" customWidth="1"/>
    <col min="12038" max="12039" width="10.85546875" customWidth="1"/>
    <col min="12040" max="12040" width="14.140625" customWidth="1"/>
    <col min="12289" max="12289" width="3.140625" customWidth="1"/>
    <col min="12290" max="12290" width="28.5703125" customWidth="1"/>
    <col min="12291" max="12291" width="12.5703125" customWidth="1"/>
    <col min="12292" max="12292" width="12.85546875" customWidth="1"/>
    <col min="12293" max="12293" width="9.42578125" customWidth="1"/>
    <col min="12294" max="12295" width="10.85546875" customWidth="1"/>
    <col min="12296" max="12296" width="14.140625" customWidth="1"/>
    <col min="12545" max="12545" width="3.140625" customWidth="1"/>
    <col min="12546" max="12546" width="28.5703125" customWidth="1"/>
    <col min="12547" max="12547" width="12.5703125" customWidth="1"/>
    <col min="12548" max="12548" width="12.85546875" customWidth="1"/>
    <col min="12549" max="12549" width="9.42578125" customWidth="1"/>
    <col min="12550" max="12551" width="10.85546875" customWidth="1"/>
    <col min="12552" max="12552" width="14.140625" customWidth="1"/>
    <col min="12801" max="12801" width="3.140625" customWidth="1"/>
    <col min="12802" max="12802" width="28.5703125" customWidth="1"/>
    <col min="12803" max="12803" width="12.5703125" customWidth="1"/>
    <col min="12804" max="12804" width="12.85546875" customWidth="1"/>
    <col min="12805" max="12805" width="9.42578125" customWidth="1"/>
    <col min="12806" max="12807" width="10.85546875" customWidth="1"/>
    <col min="12808" max="12808" width="14.140625" customWidth="1"/>
    <col min="13057" max="13057" width="3.140625" customWidth="1"/>
    <col min="13058" max="13058" width="28.5703125" customWidth="1"/>
    <col min="13059" max="13059" width="12.5703125" customWidth="1"/>
    <col min="13060" max="13060" width="12.85546875" customWidth="1"/>
    <col min="13061" max="13061" width="9.42578125" customWidth="1"/>
    <col min="13062" max="13063" width="10.85546875" customWidth="1"/>
    <col min="13064" max="13064" width="14.140625" customWidth="1"/>
    <col min="13313" max="13313" width="3.140625" customWidth="1"/>
    <col min="13314" max="13314" width="28.5703125" customWidth="1"/>
    <col min="13315" max="13315" width="12.5703125" customWidth="1"/>
    <col min="13316" max="13316" width="12.85546875" customWidth="1"/>
    <col min="13317" max="13317" width="9.42578125" customWidth="1"/>
    <col min="13318" max="13319" width="10.85546875" customWidth="1"/>
    <col min="13320" max="13320" width="14.140625" customWidth="1"/>
    <col min="13569" max="13569" width="3.140625" customWidth="1"/>
    <col min="13570" max="13570" width="28.5703125" customWidth="1"/>
    <col min="13571" max="13571" width="12.5703125" customWidth="1"/>
    <col min="13572" max="13572" width="12.85546875" customWidth="1"/>
    <col min="13573" max="13573" width="9.42578125" customWidth="1"/>
    <col min="13574" max="13575" width="10.85546875" customWidth="1"/>
    <col min="13576" max="13576" width="14.140625" customWidth="1"/>
    <col min="13825" max="13825" width="3.140625" customWidth="1"/>
    <col min="13826" max="13826" width="28.5703125" customWidth="1"/>
    <col min="13827" max="13827" width="12.5703125" customWidth="1"/>
    <col min="13828" max="13828" width="12.85546875" customWidth="1"/>
    <col min="13829" max="13829" width="9.42578125" customWidth="1"/>
    <col min="13830" max="13831" width="10.85546875" customWidth="1"/>
    <col min="13832" max="13832" width="14.140625" customWidth="1"/>
    <col min="14081" max="14081" width="3.140625" customWidth="1"/>
    <col min="14082" max="14082" width="28.5703125" customWidth="1"/>
    <col min="14083" max="14083" width="12.5703125" customWidth="1"/>
    <col min="14084" max="14084" width="12.85546875" customWidth="1"/>
    <col min="14085" max="14085" width="9.42578125" customWidth="1"/>
    <col min="14086" max="14087" width="10.85546875" customWidth="1"/>
    <col min="14088" max="14088" width="14.140625" customWidth="1"/>
    <col min="14337" max="14337" width="3.140625" customWidth="1"/>
    <col min="14338" max="14338" width="28.5703125" customWidth="1"/>
    <col min="14339" max="14339" width="12.5703125" customWidth="1"/>
    <col min="14340" max="14340" width="12.85546875" customWidth="1"/>
    <col min="14341" max="14341" width="9.42578125" customWidth="1"/>
    <col min="14342" max="14343" width="10.85546875" customWidth="1"/>
    <col min="14344" max="14344" width="14.140625" customWidth="1"/>
    <col min="14593" max="14593" width="3.140625" customWidth="1"/>
    <col min="14594" max="14594" width="28.5703125" customWidth="1"/>
    <col min="14595" max="14595" width="12.5703125" customWidth="1"/>
    <col min="14596" max="14596" width="12.85546875" customWidth="1"/>
    <col min="14597" max="14597" width="9.42578125" customWidth="1"/>
    <col min="14598" max="14599" width="10.85546875" customWidth="1"/>
    <col min="14600" max="14600" width="14.140625" customWidth="1"/>
    <col min="14849" max="14849" width="3.140625" customWidth="1"/>
    <col min="14850" max="14850" width="28.5703125" customWidth="1"/>
    <col min="14851" max="14851" width="12.5703125" customWidth="1"/>
    <col min="14852" max="14852" width="12.85546875" customWidth="1"/>
    <col min="14853" max="14853" width="9.42578125" customWidth="1"/>
    <col min="14854" max="14855" width="10.85546875" customWidth="1"/>
    <col min="14856" max="14856" width="14.140625" customWidth="1"/>
    <col min="15105" max="15105" width="3.140625" customWidth="1"/>
    <col min="15106" max="15106" width="28.5703125" customWidth="1"/>
    <col min="15107" max="15107" width="12.5703125" customWidth="1"/>
    <col min="15108" max="15108" width="12.85546875" customWidth="1"/>
    <col min="15109" max="15109" width="9.42578125" customWidth="1"/>
    <col min="15110" max="15111" width="10.85546875" customWidth="1"/>
    <col min="15112" max="15112" width="14.140625" customWidth="1"/>
    <col min="15361" max="15361" width="3.140625" customWidth="1"/>
    <col min="15362" max="15362" width="28.5703125" customWidth="1"/>
    <col min="15363" max="15363" width="12.5703125" customWidth="1"/>
    <col min="15364" max="15364" width="12.85546875" customWidth="1"/>
    <col min="15365" max="15365" width="9.42578125" customWidth="1"/>
    <col min="15366" max="15367" width="10.85546875" customWidth="1"/>
    <col min="15368" max="15368" width="14.140625" customWidth="1"/>
    <col min="15617" max="15617" width="3.140625" customWidth="1"/>
    <col min="15618" max="15618" width="28.5703125" customWidth="1"/>
    <col min="15619" max="15619" width="12.5703125" customWidth="1"/>
    <col min="15620" max="15620" width="12.85546875" customWidth="1"/>
    <col min="15621" max="15621" width="9.42578125" customWidth="1"/>
    <col min="15622" max="15623" width="10.85546875" customWidth="1"/>
    <col min="15624" max="15624" width="14.140625" customWidth="1"/>
    <col min="15873" max="15873" width="3.140625" customWidth="1"/>
    <col min="15874" max="15874" width="28.5703125" customWidth="1"/>
    <col min="15875" max="15875" width="12.5703125" customWidth="1"/>
    <col min="15876" max="15876" width="12.85546875" customWidth="1"/>
    <col min="15877" max="15877" width="9.42578125" customWidth="1"/>
    <col min="15878" max="15879" width="10.85546875" customWidth="1"/>
    <col min="15880" max="15880" width="14.140625" customWidth="1"/>
    <col min="16129" max="16129" width="3.140625" customWidth="1"/>
    <col min="16130" max="16130" width="28.5703125" customWidth="1"/>
    <col min="16131" max="16131" width="12.5703125" customWidth="1"/>
    <col min="16132" max="16132" width="12.85546875" customWidth="1"/>
    <col min="16133" max="16133" width="9.42578125" customWidth="1"/>
    <col min="16134" max="16135" width="10.85546875" customWidth="1"/>
    <col min="16136" max="16136" width="14.140625" customWidth="1"/>
  </cols>
  <sheetData>
    <row r="2" spans="1:11" ht="15.75">
      <c r="B2" s="466" t="s">
        <v>195</v>
      </c>
      <c r="C2" s="466"/>
      <c r="D2" s="466"/>
      <c r="E2" s="466"/>
      <c r="F2" s="466"/>
      <c r="G2" s="466"/>
      <c r="H2" s="466"/>
    </row>
    <row r="3" spans="1:11" ht="15.75">
      <c r="B3" s="466" t="s">
        <v>663</v>
      </c>
      <c r="C3" s="466"/>
      <c r="D3" s="466"/>
      <c r="E3" s="466"/>
      <c r="F3" s="466"/>
      <c r="G3" s="466"/>
      <c r="H3" s="466"/>
    </row>
    <row r="4" spans="1:11">
      <c r="C4" s="470"/>
      <c r="D4" s="470"/>
      <c r="E4" s="470"/>
      <c r="F4" s="470"/>
      <c r="G4" s="470"/>
    </row>
    <row r="6" spans="1:11" s="23" customFormat="1" ht="13.7" customHeight="1">
      <c r="A6" s="471"/>
      <c r="B6" s="472" t="s">
        <v>196</v>
      </c>
      <c r="C6" s="467" t="s">
        <v>197</v>
      </c>
      <c r="D6" s="467" t="s">
        <v>198</v>
      </c>
      <c r="E6" s="473" t="s">
        <v>199</v>
      </c>
      <c r="F6" s="467" t="s">
        <v>200</v>
      </c>
      <c r="G6" s="467" t="s">
        <v>543</v>
      </c>
      <c r="H6" s="467" t="s">
        <v>201</v>
      </c>
    </row>
    <row r="7" spans="1:11" s="23" customFormat="1" ht="12.75">
      <c r="A7" s="471"/>
      <c r="B7" s="472"/>
      <c r="C7" s="468"/>
      <c r="D7" s="468"/>
      <c r="E7" s="474"/>
      <c r="F7" s="468"/>
      <c r="G7" s="468"/>
      <c r="H7" s="468"/>
    </row>
    <row r="8" spans="1:11" s="23" customFormat="1" ht="13.7" customHeight="1">
      <c r="A8" s="471"/>
      <c r="B8" s="472"/>
      <c r="C8" s="468"/>
      <c r="D8" s="468"/>
      <c r="E8" s="474"/>
      <c r="F8" s="468"/>
      <c r="G8" s="468"/>
      <c r="H8" s="468"/>
    </row>
    <row r="9" spans="1:11" s="23" customFormat="1" ht="12.75">
      <c r="A9" s="471"/>
      <c r="B9" s="472"/>
      <c r="C9" s="468"/>
      <c r="D9" s="468"/>
      <c r="E9" s="474"/>
      <c r="F9" s="468"/>
      <c r="G9" s="468"/>
      <c r="H9" s="468"/>
    </row>
    <row r="10" spans="1:11" s="23" customFormat="1" ht="18" customHeight="1">
      <c r="A10" s="471"/>
      <c r="B10" s="472"/>
      <c r="C10" s="468"/>
      <c r="D10" s="468"/>
      <c r="E10" s="474"/>
      <c r="F10" s="468"/>
      <c r="G10" s="468"/>
      <c r="H10" s="468"/>
    </row>
    <row r="11" spans="1:11" s="23" customFormat="1" ht="12.75">
      <c r="A11" s="471"/>
      <c r="B11" s="472"/>
      <c r="C11" s="468"/>
      <c r="D11" s="468"/>
      <c r="E11" s="474"/>
      <c r="F11" s="468"/>
      <c r="G11" s="468"/>
      <c r="H11" s="468"/>
    </row>
    <row r="12" spans="1:11" s="23" customFormat="1" ht="1.5" customHeight="1">
      <c r="A12" s="471"/>
      <c r="B12" s="472"/>
      <c r="C12" s="468"/>
      <c r="D12" s="468"/>
      <c r="E12" s="474"/>
      <c r="F12" s="468"/>
      <c r="G12" s="468"/>
      <c r="H12" s="468"/>
    </row>
    <row r="13" spans="1:11" s="99" customFormat="1" ht="27.75" customHeight="1">
      <c r="A13" s="471"/>
      <c r="B13" s="472"/>
      <c r="C13" s="469"/>
      <c r="D13" s="469"/>
      <c r="E13" s="475"/>
      <c r="F13" s="469"/>
      <c r="G13" s="469"/>
      <c r="H13" s="469"/>
      <c r="K13" s="99" t="s">
        <v>2</v>
      </c>
    </row>
    <row r="14" spans="1:11" s="99" customFormat="1" ht="9.75" customHeight="1">
      <c r="A14" s="100"/>
      <c r="B14" s="101"/>
      <c r="C14" s="102"/>
      <c r="D14" s="102"/>
      <c r="E14" s="102"/>
      <c r="F14" s="102"/>
      <c r="G14" s="102"/>
      <c r="H14" s="102"/>
    </row>
    <row r="15" spans="1:11" s="23" customFormat="1">
      <c r="A15" s="103">
        <v>1</v>
      </c>
      <c r="B15" s="104" t="s">
        <v>202</v>
      </c>
      <c r="C15" s="105">
        <f>[1]Школы!X10+'[1]учительство  '!AI5</f>
        <v>19076815.922400001</v>
      </c>
      <c r="D15" s="105">
        <f>[1]Школы!Y10</f>
        <v>2287813.5691488194</v>
      </c>
      <c r="E15" s="106">
        <f>[1]Школы!CM10</f>
        <v>0</v>
      </c>
      <c r="F15" s="107">
        <f>[1]Школы!Z10</f>
        <v>68979.87</v>
      </c>
      <c r="G15" s="107">
        <f>[1]Школы!AA10</f>
        <v>0</v>
      </c>
      <c r="H15" s="108">
        <f>SUM(C15,D15,F15,G15)</f>
        <v>21433609.361548822</v>
      </c>
    </row>
    <row r="16" spans="1:11" s="23" customFormat="1">
      <c r="A16" s="103">
        <v>2</v>
      </c>
      <c r="B16" s="104" t="s">
        <v>203</v>
      </c>
      <c r="C16" s="105">
        <f>[1]Школы!X11+'[1]учительство  '!AI6</f>
        <v>19288254.577199999</v>
      </c>
      <c r="D16" s="105">
        <f>[1]Школы!Y11</f>
        <v>2271390.0264396323</v>
      </c>
      <c r="E16" s="106">
        <f>[1]Школы!CM11</f>
        <v>0</v>
      </c>
      <c r="F16" s="107">
        <f>[1]Школы!Z11</f>
        <v>151968.75</v>
      </c>
      <c r="G16" s="107">
        <f>[1]Школы!AA11</f>
        <v>0</v>
      </c>
      <c r="H16" s="108">
        <f t="shared" ref="H16:H68" si="0">SUM(C16,D16,F16,G16)</f>
        <v>21711613.353639632</v>
      </c>
    </row>
    <row r="17" spans="1:8" s="23" customFormat="1">
      <c r="A17" s="103">
        <v>3</v>
      </c>
      <c r="B17" s="104" t="s">
        <v>204</v>
      </c>
      <c r="C17" s="105">
        <f>[1]Школы!X12+'[1]учительство  '!AI7</f>
        <v>18275534.301800001</v>
      </c>
      <c r="D17" s="105">
        <f>[1]Школы!Y12</f>
        <v>1941401.7097573522</v>
      </c>
      <c r="E17" s="106">
        <f>[1]Школы!CM12</f>
        <v>0</v>
      </c>
      <c r="F17" s="107">
        <f>[1]Школы!Z12</f>
        <v>151583.95800000001</v>
      </c>
      <c r="G17" s="107">
        <f>[1]Школы!AA12</f>
        <v>0</v>
      </c>
      <c r="H17" s="108">
        <f t="shared" si="0"/>
        <v>20368519.969557356</v>
      </c>
    </row>
    <row r="18" spans="1:8" s="23" customFormat="1">
      <c r="A18" s="103">
        <v>4</v>
      </c>
      <c r="B18" s="104" t="s">
        <v>205</v>
      </c>
      <c r="C18" s="105">
        <f>[1]Школы!X13+'[1]учительство  '!AI8</f>
        <v>19644742.256000001</v>
      </c>
      <c r="D18" s="105">
        <f>[1]Школы!Y13</f>
        <v>2643009.9833769263</v>
      </c>
      <c r="E18" s="106">
        <f>[1]Школы!CM13</f>
        <v>0</v>
      </c>
      <c r="F18" s="107">
        <f>[1]Школы!Z13</f>
        <v>399566.84800000006</v>
      </c>
      <c r="G18" s="107">
        <f>[1]Школы!AA13</f>
        <v>0</v>
      </c>
      <c r="H18" s="108">
        <f t="shared" si="0"/>
        <v>22687319.08737693</v>
      </c>
    </row>
    <row r="19" spans="1:8" s="23" customFormat="1">
      <c r="A19" s="103">
        <v>5</v>
      </c>
      <c r="B19" s="104" t="s">
        <v>206</v>
      </c>
      <c r="C19" s="105">
        <f>[1]Школы!X14+'[1]учительство  '!AI9</f>
        <v>8687174.8931999989</v>
      </c>
      <c r="D19" s="105">
        <f>[1]Школы!Y14</f>
        <v>549499.83306829375</v>
      </c>
      <c r="E19" s="106">
        <f>[1]Школы!CM14</f>
        <v>0</v>
      </c>
      <c r="F19" s="107">
        <f>[1]Школы!Z14</f>
        <v>18861.809999999998</v>
      </c>
      <c r="G19" s="107">
        <f>[1]Школы!AA14</f>
        <v>0</v>
      </c>
      <c r="H19" s="108">
        <f t="shared" si="0"/>
        <v>9255536.5362682939</v>
      </c>
    </row>
    <row r="20" spans="1:8">
      <c r="A20" s="103">
        <v>6</v>
      </c>
      <c r="B20" s="104" t="s">
        <v>207</v>
      </c>
      <c r="C20" s="105">
        <f>[1]Школы!X15+'[1]учительство  '!AI10</f>
        <v>25386467.824000001</v>
      </c>
      <c r="D20" s="105">
        <f>[1]Школы!Y15</f>
        <v>3583862.5968771903</v>
      </c>
      <c r="E20" s="106">
        <f>[1]Школы!CM15</f>
        <v>0</v>
      </c>
      <c r="F20" s="107">
        <f>[1]Школы!Z15</f>
        <v>211829.57400000002</v>
      </c>
      <c r="G20" s="107">
        <f>[1]Школы!AA15</f>
        <v>0</v>
      </c>
      <c r="H20" s="108">
        <f t="shared" si="0"/>
        <v>29182159.994877193</v>
      </c>
    </row>
    <row r="21" spans="1:8">
      <c r="A21" s="103">
        <v>7</v>
      </c>
      <c r="B21" s="104" t="s">
        <v>208</v>
      </c>
      <c r="C21" s="105">
        <f>[1]Школы!X16+'[1]учительство  '!AI11</f>
        <v>21208731.172000002</v>
      </c>
      <c r="D21" s="105">
        <f>[1]Школы!Y16</f>
        <v>3044466.9783244734</v>
      </c>
      <c r="E21" s="106">
        <f>[1]Школы!CM16</f>
        <v>0</v>
      </c>
      <c r="F21" s="107">
        <f>[1]Школы!Z16</f>
        <v>566857.29400000011</v>
      </c>
      <c r="G21" s="107">
        <f>[1]Школы!AA16</f>
        <v>0</v>
      </c>
      <c r="H21" s="108">
        <f t="shared" si="0"/>
        <v>24820055.444324475</v>
      </c>
    </row>
    <row r="22" spans="1:8">
      <c r="A22" s="103">
        <v>8</v>
      </c>
      <c r="B22" s="109" t="s">
        <v>209</v>
      </c>
      <c r="C22" s="105">
        <f>[1]Школы!X17+'[1]учительство  '!AI12</f>
        <v>11227559.403999999</v>
      </c>
      <c r="D22" s="105">
        <f>[1]Школы!Y17</f>
        <v>1429324.1587524819</v>
      </c>
      <c r="E22" s="106">
        <f>[1]Школы!CM17</f>
        <v>0</v>
      </c>
      <c r="F22" s="107">
        <f>[1]Школы!Z17</f>
        <v>86844.840000000011</v>
      </c>
      <c r="G22" s="107">
        <f>[1]Школы!AA17</f>
        <v>0</v>
      </c>
      <c r="H22" s="108">
        <f t="shared" si="0"/>
        <v>12743728.402752481</v>
      </c>
    </row>
    <row r="23" spans="1:8">
      <c r="A23" s="103">
        <v>9</v>
      </c>
      <c r="B23" s="109" t="s">
        <v>210</v>
      </c>
      <c r="C23" s="105">
        <f>[1]Школы!X18+'[1]учительство  '!AI13</f>
        <v>17714574.188600004</v>
      </c>
      <c r="D23" s="105">
        <f>[1]Школы!Y18</f>
        <v>2355558.428884584</v>
      </c>
      <c r="E23" s="106">
        <f>[1]Школы!CM18</f>
        <v>0</v>
      </c>
      <c r="F23" s="107">
        <f>[1]Школы!Z18</f>
        <v>360627.50200000004</v>
      </c>
      <c r="G23" s="107">
        <f>[1]Школы!AA18</f>
        <v>0</v>
      </c>
      <c r="H23" s="108">
        <f t="shared" si="0"/>
        <v>20430760.119484589</v>
      </c>
    </row>
    <row r="24" spans="1:8">
      <c r="A24" s="103">
        <v>10</v>
      </c>
      <c r="B24" s="109" t="s">
        <v>211</v>
      </c>
      <c r="C24" s="105">
        <f>[1]Школы!X19+'[1]учительство  '!AI14</f>
        <v>22724538.897400003</v>
      </c>
      <c r="D24" s="105">
        <f>[1]Школы!Y19</f>
        <v>2753557.1151989261</v>
      </c>
      <c r="E24" s="106">
        <f>[1]Школы!CM19</f>
        <v>0</v>
      </c>
      <c r="F24" s="107">
        <f>[1]Школы!Z19</f>
        <v>272579.51199999999</v>
      </c>
      <c r="G24" s="107">
        <f>[1]Школы!AA19</f>
        <v>0</v>
      </c>
      <c r="H24" s="108">
        <f t="shared" si="0"/>
        <v>25750675.524598926</v>
      </c>
    </row>
    <row r="25" spans="1:8">
      <c r="A25" s="103">
        <v>11</v>
      </c>
      <c r="B25" s="109" t="s">
        <v>212</v>
      </c>
      <c r="C25" s="105">
        <f>[1]Школы!X20+'[1]учительство  '!AI15</f>
        <v>10907977.652999999</v>
      </c>
      <c r="D25" s="105">
        <f>[1]Школы!Y20</f>
        <v>1003309.1796604916</v>
      </c>
      <c r="E25" s="106">
        <f>[1]Школы!CM20</f>
        <v>0</v>
      </c>
      <c r="F25" s="107">
        <f>[1]Школы!Z20</f>
        <v>389562.92</v>
      </c>
      <c r="G25" s="107">
        <f>[1]Школы!AA20</f>
        <v>0</v>
      </c>
      <c r="H25" s="108">
        <f t="shared" si="0"/>
        <v>12300849.752660491</v>
      </c>
    </row>
    <row r="26" spans="1:8">
      <c r="A26" s="103">
        <v>12</v>
      </c>
      <c r="B26" s="110" t="s">
        <v>213</v>
      </c>
      <c r="C26" s="105">
        <f>[1]Школы!X21+'[1]учительство  '!AI16+'[1]учительство  '!AE40</f>
        <v>7475581.858</v>
      </c>
      <c r="D26" s="105">
        <f>[1]Школы!Y21+'[1]учительство  '!AF40</f>
        <v>494482.97758466937</v>
      </c>
      <c r="E26" s="106">
        <f>[1]Школы!CM21</f>
        <v>0</v>
      </c>
      <c r="F26" s="107">
        <f>[1]Школы!Z21</f>
        <v>24776.018</v>
      </c>
      <c r="G26" s="107">
        <f>[1]Школы!AA21</f>
        <v>0</v>
      </c>
      <c r="H26" s="108">
        <f t="shared" si="0"/>
        <v>7994840.8535846695</v>
      </c>
    </row>
    <row r="27" spans="1:8">
      <c r="A27" s="103">
        <v>13</v>
      </c>
      <c r="B27" s="110" t="s">
        <v>214</v>
      </c>
      <c r="C27" s="105">
        <f>[1]Школы!X22+'[1]учительство  '!AI17+'[1]учительство  '!AE42</f>
        <v>12337438.676000003</v>
      </c>
      <c r="D27" s="105">
        <f>[1]Школы!Y22+'[1]учительство  '!AF42</f>
        <v>1627716.3016750547</v>
      </c>
      <c r="E27" s="106">
        <f>[1]Школы!CM22</f>
        <v>0</v>
      </c>
      <c r="F27" s="107">
        <f>[1]Школы!Z22</f>
        <v>292760.92800000001</v>
      </c>
      <c r="G27" s="107">
        <f>[1]Школы!AA22</f>
        <v>0</v>
      </c>
      <c r="H27" s="108">
        <f t="shared" si="0"/>
        <v>14257915.905675057</v>
      </c>
    </row>
    <row r="28" spans="1:8">
      <c r="A28" s="103">
        <v>14</v>
      </c>
      <c r="B28" s="109" t="s">
        <v>215</v>
      </c>
      <c r="C28" s="105">
        <f>[1]Школы!X23+'[1]учительство  '!AI18</f>
        <v>18169632.291999999</v>
      </c>
      <c r="D28" s="105">
        <f>[1]Школы!Y23</f>
        <v>2258356.6253098305</v>
      </c>
      <c r="E28" s="106">
        <f>[1]Школы!CM23</f>
        <v>0</v>
      </c>
      <c r="F28" s="107">
        <f>[1]Школы!Z23</f>
        <v>181684.48200000002</v>
      </c>
      <c r="G28" s="107">
        <f>[1]Школы!AA23</f>
        <v>0</v>
      </c>
      <c r="H28" s="108">
        <f t="shared" si="0"/>
        <v>20609673.399309829</v>
      </c>
    </row>
    <row r="29" spans="1:8">
      <c r="A29" s="103">
        <v>15</v>
      </c>
      <c r="B29" s="110" t="s">
        <v>216</v>
      </c>
      <c r="C29" s="105">
        <f>[1]Школы!X24+'[1]учительство  '!AI19+'[1]учительство  '!AE43</f>
        <v>9679279.3000000007</v>
      </c>
      <c r="D29" s="105">
        <f>[1]Школы!Y24+'[1]учительство  '!AF43</f>
        <v>1211613.0966618489</v>
      </c>
      <c r="E29" s="106">
        <f>[1]Школы!CM24</f>
        <v>0</v>
      </c>
      <c r="F29" s="107">
        <f>[1]Школы!Z24</f>
        <v>83827.03</v>
      </c>
      <c r="G29" s="107">
        <f>[1]Школы!AA24</f>
        <v>0</v>
      </c>
      <c r="H29" s="108">
        <f t="shared" si="0"/>
        <v>10974719.426661849</v>
      </c>
    </row>
    <row r="30" spans="1:8">
      <c r="A30" s="103">
        <v>16</v>
      </c>
      <c r="B30" s="109" t="s">
        <v>217</v>
      </c>
      <c r="C30" s="105">
        <f>[1]Школы!X25+'[1]учительство  '!AI20</f>
        <v>17987731.452</v>
      </c>
      <c r="D30" s="105">
        <f>[1]Школы!Y25</f>
        <v>2545786.3789542355</v>
      </c>
      <c r="E30" s="106">
        <f>[1]Школы!CM25</f>
        <v>0</v>
      </c>
      <c r="F30" s="107">
        <f>[1]Школы!Z25</f>
        <v>315666.92000000004</v>
      </c>
      <c r="G30" s="107">
        <f>[1]Школы!AA25</f>
        <v>0</v>
      </c>
      <c r="H30" s="108">
        <f t="shared" si="0"/>
        <v>20849184.750954237</v>
      </c>
    </row>
    <row r="31" spans="1:8">
      <c r="A31" s="103">
        <v>17</v>
      </c>
      <c r="B31" s="110" t="s">
        <v>218</v>
      </c>
      <c r="C31" s="105">
        <f>[1]Школы!X26+'[1]учительство  '!AI21+'[1]учительство  '!AE44</f>
        <v>9255613.2545999996</v>
      </c>
      <c r="D31" s="105">
        <f>[1]Школы!Y26+'[1]учительство  '!AF44</f>
        <v>694082.57496636361</v>
      </c>
      <c r="E31" s="106">
        <f>[1]Школы!CM26</f>
        <v>0</v>
      </c>
      <c r="F31" s="107">
        <f>[1]Школы!Z26</f>
        <v>30148.688000000002</v>
      </c>
      <c r="G31" s="107">
        <f>[1]Школы!AA26</f>
        <v>0</v>
      </c>
      <c r="H31" s="108">
        <f t="shared" si="0"/>
        <v>9979844.5175663624</v>
      </c>
    </row>
    <row r="32" spans="1:8">
      <c r="A32" s="103">
        <v>18</v>
      </c>
      <c r="B32" s="109" t="s">
        <v>219</v>
      </c>
      <c r="C32" s="105">
        <f>[1]Школы!X27+'[1]учительство  '!AI22</f>
        <v>7180006.5520000011</v>
      </c>
      <c r="D32" s="105">
        <f>[1]Школы!Y27</f>
        <v>807212.03994994843</v>
      </c>
      <c r="E32" s="106">
        <f>[1]Школы!CM27</f>
        <v>0</v>
      </c>
      <c r="F32" s="107">
        <f>[1]Школы!Z27</f>
        <v>168137.63399999999</v>
      </c>
      <c r="G32" s="107">
        <f>[1]Школы!AA27</f>
        <v>0</v>
      </c>
      <c r="H32" s="108">
        <f t="shared" si="0"/>
        <v>8155356.2259499487</v>
      </c>
    </row>
    <row r="33" spans="1:8">
      <c r="A33" s="103">
        <v>19</v>
      </c>
      <c r="B33" s="110" t="s">
        <v>220</v>
      </c>
      <c r="C33" s="105">
        <f>[1]Школы!X28+'[1]учительство  '!AI23+'[1]учительство  '!AE45</f>
        <v>8552195.9555999991</v>
      </c>
      <c r="D33" s="105">
        <f>[1]Школы!Y28+'[1]учительство  '!AF45</f>
        <v>493991.88742172567</v>
      </c>
      <c r="E33" s="106">
        <f>[1]Школы!CM28</f>
        <v>0</v>
      </c>
      <c r="F33" s="107">
        <f>[1]Школы!Z28</f>
        <v>17378.272000000001</v>
      </c>
      <c r="G33" s="107">
        <f>[1]Школы!AA28</f>
        <v>0</v>
      </c>
      <c r="H33" s="108">
        <f t="shared" si="0"/>
        <v>9063566.1150217243</v>
      </c>
    </row>
    <row r="34" spans="1:8">
      <c r="A34" s="103">
        <v>20</v>
      </c>
      <c r="B34" s="109" t="s">
        <v>221</v>
      </c>
      <c r="C34" s="105">
        <f>[1]Школы!X29+'[1]учительство  '!AI24</f>
        <v>21818652.263999999</v>
      </c>
      <c r="D34" s="105">
        <f>[1]Школы!Y29</f>
        <v>2478630.3764340119</v>
      </c>
      <c r="E34" s="106">
        <f>[1]Школы!CM29</f>
        <v>0</v>
      </c>
      <c r="F34" s="107">
        <f>[1]Школы!Z29</f>
        <v>172208.728</v>
      </c>
      <c r="G34" s="107">
        <f>[1]Школы!AA29</f>
        <v>0</v>
      </c>
      <c r="H34" s="108">
        <f t="shared" si="0"/>
        <v>24469491.368434012</v>
      </c>
    </row>
    <row r="35" spans="1:8">
      <c r="A35" s="103">
        <v>21</v>
      </c>
      <c r="B35" s="110" t="s">
        <v>222</v>
      </c>
      <c r="C35" s="105">
        <f>[1]Школы!X30+'[1]учительство  '!AI25+'[1]учительство  '!AE46</f>
        <v>9846167.9722000007</v>
      </c>
      <c r="D35" s="105">
        <f>[1]Школы!Y30+'[1]учительство  '!AF46</f>
        <v>692308.61142764962</v>
      </c>
      <c r="E35" s="106">
        <f>[1]Школы!CM30</f>
        <v>0</v>
      </c>
      <c r="F35" s="107">
        <f>[1]Школы!Z30</f>
        <v>88631.32</v>
      </c>
      <c r="G35" s="107">
        <f>[1]Школы!AA30</f>
        <v>0</v>
      </c>
      <c r="H35" s="108">
        <f t="shared" si="0"/>
        <v>10627107.903627651</v>
      </c>
    </row>
    <row r="36" spans="1:8">
      <c r="A36" s="103">
        <v>22</v>
      </c>
      <c r="B36" s="110" t="s">
        <v>223</v>
      </c>
      <c r="C36" s="105">
        <f>[1]Школы!X31+'[1]учительство  '!AI26+'[1]учительство  '!AE47</f>
        <v>10943570.0656</v>
      </c>
      <c r="D36" s="105">
        <f>[1]Школы!Y31+'[1]учительство  '!AF47</f>
        <v>744966.62429296924</v>
      </c>
      <c r="E36" s="106">
        <f>[1]Школы!CM31</f>
        <v>0</v>
      </c>
      <c r="F36" s="107">
        <f>[1]Школы!Z31</f>
        <v>115114.62</v>
      </c>
      <c r="G36" s="107">
        <f>[1]Школы!AA31</f>
        <v>0</v>
      </c>
      <c r="H36" s="108">
        <f t="shared" si="0"/>
        <v>11803651.309892969</v>
      </c>
    </row>
    <row r="37" spans="1:8">
      <c r="A37" s="103">
        <v>23</v>
      </c>
      <c r="B37" s="109" t="s">
        <v>224</v>
      </c>
      <c r="C37" s="105">
        <f>[1]Школы!X32+'[1]учительство  '!AI27</f>
        <v>8972646.9940000009</v>
      </c>
      <c r="D37" s="105">
        <f>[1]Школы!Y32</f>
        <v>758885.30362998554</v>
      </c>
      <c r="E37" s="106">
        <f>[1]Школы!CM32</f>
        <v>0</v>
      </c>
      <c r="F37" s="107">
        <f>[1]Школы!Z32</f>
        <v>59460.540000000008</v>
      </c>
      <c r="G37" s="107">
        <f>[1]Школы!AA32</f>
        <v>0</v>
      </c>
      <c r="H37" s="108">
        <f t="shared" si="0"/>
        <v>9790992.8376299851</v>
      </c>
    </row>
    <row r="38" spans="1:8">
      <c r="A38" s="103">
        <v>24</v>
      </c>
      <c r="B38" s="110" t="s">
        <v>225</v>
      </c>
      <c r="C38" s="105">
        <f>[1]Школы!X33+'[1]учительство  '!AI28+'[1]учительство  '!AE39</f>
        <v>8859978.5520000011</v>
      </c>
      <c r="D38" s="105">
        <f>[1]Школы!Y33+'[1]учительство  '!AF39</f>
        <v>1071393.5977740237</v>
      </c>
      <c r="E38" s="106">
        <f>[1]Школы!CM33</f>
        <v>0</v>
      </c>
      <c r="F38" s="107">
        <f>[1]Школы!Z33</f>
        <v>63865.3</v>
      </c>
      <c r="G38" s="107">
        <f>[1]Школы!AA33</f>
        <v>0</v>
      </c>
      <c r="H38" s="108">
        <f t="shared" si="0"/>
        <v>9995237.449774025</v>
      </c>
    </row>
    <row r="39" spans="1:8">
      <c r="A39" s="103">
        <v>25</v>
      </c>
      <c r="B39" s="110" t="s">
        <v>226</v>
      </c>
      <c r="C39" s="105">
        <f>[1]Школы!X34+'[1]учительство  '!AI29+'[1]учительство  '!AE41</f>
        <v>8659619.4519999996</v>
      </c>
      <c r="D39" s="105">
        <f>[1]Школы!Y34+'[1]учительство  '!AF41</f>
        <v>551018.54025061452</v>
      </c>
      <c r="E39" s="106">
        <f>[1]Школы!CM34</f>
        <v>0</v>
      </c>
      <c r="F39" s="107">
        <f>[1]Школы!Z34</f>
        <v>57187.62</v>
      </c>
      <c r="G39" s="107">
        <f>[1]Школы!AA34</f>
        <v>0</v>
      </c>
      <c r="H39" s="108">
        <f t="shared" si="0"/>
        <v>9267825.612250613</v>
      </c>
    </row>
    <row r="40" spans="1:8">
      <c r="A40" s="103">
        <v>26</v>
      </c>
      <c r="B40" s="111" t="s">
        <v>227</v>
      </c>
      <c r="C40" s="105">
        <f>[1]Школы!X35+'[1]учительство  '!AI30</f>
        <v>1015731.5744000002</v>
      </c>
      <c r="D40" s="105">
        <f>[1]Школы!Y35</f>
        <v>108927.52906918051</v>
      </c>
      <c r="E40" s="106">
        <f>[1]Школы!CM35</f>
        <v>0</v>
      </c>
      <c r="F40" s="107">
        <f>[1]Школы!Z35</f>
        <v>2000</v>
      </c>
      <c r="G40" s="107">
        <f>[1]Школы!AA35</f>
        <v>0</v>
      </c>
      <c r="H40" s="108">
        <f t="shared" si="0"/>
        <v>1126659.1034691806</v>
      </c>
    </row>
    <row r="41" spans="1:8">
      <c r="A41" s="103">
        <v>27</v>
      </c>
      <c r="B41" s="111" t="s">
        <v>228</v>
      </c>
      <c r="C41" s="105">
        <f>[1]Школы!X36+'[1]учительство  '!AI31</f>
        <v>818164.46440000006</v>
      </c>
      <c r="D41" s="105">
        <f>[1]Школы!Y36</f>
        <v>120484.22542557403</v>
      </c>
      <c r="E41" s="106">
        <f>[1]Школы!CM36</f>
        <v>0</v>
      </c>
      <c r="F41" s="107">
        <f>[1]Школы!Z36</f>
        <v>4296</v>
      </c>
      <c r="G41" s="107">
        <f>[1]Школы!AA36</f>
        <v>0</v>
      </c>
      <c r="H41" s="108">
        <f t="shared" si="0"/>
        <v>942944.68982557405</v>
      </c>
    </row>
    <row r="42" spans="1:8">
      <c r="A42" s="103">
        <v>28</v>
      </c>
      <c r="B42" s="111" t="s">
        <v>229</v>
      </c>
      <c r="C42" s="105">
        <f>[1]Школы!X37+'[1]учительство  '!AI32</f>
        <v>2643878.156</v>
      </c>
      <c r="D42" s="105">
        <f>[1]Школы!Y37</f>
        <v>219800.15805868959</v>
      </c>
      <c r="E42" s="106">
        <f>[1]Школы!CM37</f>
        <v>0</v>
      </c>
      <c r="F42" s="107">
        <f>[1]Школы!Z37</f>
        <v>2000</v>
      </c>
      <c r="G42" s="107">
        <f>[1]Школы!AA37</f>
        <v>0</v>
      </c>
      <c r="H42" s="108">
        <f t="shared" si="0"/>
        <v>2865678.3140586894</v>
      </c>
    </row>
    <row r="43" spans="1:8">
      <c r="A43" s="103">
        <v>29</v>
      </c>
      <c r="B43" s="111" t="s">
        <v>230</v>
      </c>
      <c r="C43" s="105">
        <f>[1]Школы!X38+'[1]учительство  '!AI33</f>
        <v>817266.84640000004</v>
      </c>
      <c r="D43" s="105">
        <f>[1]Школы!Y38</f>
        <v>101727.52906918051</v>
      </c>
      <c r="E43" s="106">
        <f>[1]Школы!CM38</f>
        <v>0</v>
      </c>
      <c r="F43" s="107">
        <f>[1]Школы!Z38</f>
        <v>2000</v>
      </c>
      <c r="G43" s="107">
        <f>[1]Школы!AA38</f>
        <v>0</v>
      </c>
      <c r="H43" s="108">
        <f t="shared" si="0"/>
        <v>920994.37546918052</v>
      </c>
    </row>
    <row r="44" spans="1:8">
      <c r="A44" s="103">
        <v>30</v>
      </c>
      <c r="B44" s="111" t="s">
        <v>231</v>
      </c>
      <c r="C44" s="105">
        <f>[1]Школы!X39+'[1]учительство  '!AI34</f>
        <v>1141034.1440000001</v>
      </c>
      <c r="D44" s="105">
        <f>[1]Школы!Y39</f>
        <v>178477.23627672208</v>
      </c>
      <c r="E44" s="106">
        <f>[1]Школы!CM39</f>
        <v>0</v>
      </c>
      <c r="F44" s="107">
        <f>[1]Школы!Z39</f>
        <v>2000</v>
      </c>
      <c r="G44" s="107">
        <f>[1]Школы!AA39</f>
        <v>0</v>
      </c>
      <c r="H44" s="108">
        <f t="shared" si="0"/>
        <v>1321511.3802767221</v>
      </c>
    </row>
    <row r="45" spans="1:8">
      <c r="A45" s="103">
        <v>31</v>
      </c>
      <c r="B45" s="111" t="s">
        <v>232</v>
      </c>
      <c r="C45" s="105">
        <f>[1]Школы!X40+'[1]учительство  '!AI35</f>
        <v>1353305.7140000002</v>
      </c>
      <c r="D45" s="105">
        <f>[1]Школы!Y40</f>
        <v>181777.23627672213</v>
      </c>
      <c r="E45" s="106">
        <f>[1]Школы!CM40</f>
        <v>0</v>
      </c>
      <c r="F45" s="107">
        <f>[1]Школы!Z40</f>
        <v>2000</v>
      </c>
      <c r="G45" s="107">
        <f>[1]Школы!AA40</f>
        <v>0</v>
      </c>
      <c r="H45" s="108">
        <f t="shared" si="0"/>
        <v>1537082.9502767222</v>
      </c>
    </row>
    <row r="46" spans="1:8">
      <c r="A46" s="103">
        <v>32</v>
      </c>
      <c r="B46" s="112" t="s">
        <v>233</v>
      </c>
      <c r="C46" s="113">
        <f>'[1]Свод образ'!Z20</f>
        <v>14724517.767999999</v>
      </c>
      <c r="D46" s="113">
        <f>'[1]Свод образ'!AA20</f>
        <v>321870.40000000037</v>
      </c>
      <c r="E46" s="113">
        <v>0</v>
      </c>
      <c r="F46" s="113">
        <f>'[1]Свод образ'!AB20</f>
        <v>21411.034</v>
      </c>
      <c r="G46" s="113">
        <v>0</v>
      </c>
      <c r="H46" s="108">
        <f t="shared" si="0"/>
        <v>15067799.202</v>
      </c>
    </row>
    <row r="47" spans="1:8">
      <c r="A47" s="103">
        <v>33</v>
      </c>
      <c r="B47" s="114" t="s">
        <v>234</v>
      </c>
      <c r="C47" s="105">
        <f>'[1]ДЮСШ МКУ'!Y7</f>
        <v>5720159.1931999996</v>
      </c>
      <c r="D47" s="105">
        <f>'[1]ДЮСШ МКУ'!Z7</f>
        <v>333738</v>
      </c>
      <c r="E47" s="106">
        <f>'[1]ДЮСШ МКУ'!CR7</f>
        <v>0</v>
      </c>
      <c r="F47" s="105">
        <f>'[1]ДЮСШ МКУ'!AA7</f>
        <v>138756.53000000003</v>
      </c>
      <c r="G47" s="105">
        <f>'[1]ДЮСШ МКУ'!AB7</f>
        <v>0</v>
      </c>
      <c r="H47" s="108">
        <f t="shared" si="0"/>
        <v>6192653.7231999999</v>
      </c>
    </row>
    <row r="48" spans="1:8">
      <c r="A48" s="103">
        <v>34</v>
      </c>
      <c r="B48" s="114" t="s">
        <v>235</v>
      </c>
      <c r="C48" s="105">
        <f>'[1]ДЮСШ МКУ'!Y8</f>
        <v>4410281.3119999999</v>
      </c>
      <c r="D48" s="105">
        <f>'[1]ДЮСШ МКУ'!Z8</f>
        <v>355938</v>
      </c>
      <c r="E48" s="106">
        <f>'[1]ДЮСШ МКУ'!CR8</f>
        <v>0</v>
      </c>
      <c r="F48" s="105">
        <f>'[1]ДЮСШ МКУ'!AA8</f>
        <v>34623.138000000006</v>
      </c>
      <c r="G48" s="105">
        <f>'[1]ДЮСШ МКУ'!AB8</f>
        <v>0</v>
      </c>
      <c r="H48" s="108">
        <f t="shared" si="0"/>
        <v>4800842.45</v>
      </c>
    </row>
    <row r="49" spans="1:8">
      <c r="A49" s="103">
        <v>35</v>
      </c>
      <c r="B49" s="114" t="s">
        <v>236</v>
      </c>
      <c r="C49" s="105">
        <f>'[1]ДЮСШ МКУ'!Y10</f>
        <v>0</v>
      </c>
      <c r="D49" s="105">
        <f>'[1]ДЮСШ МКУ'!Z10</f>
        <v>0</v>
      </c>
      <c r="E49" s="106">
        <f>'[1]ДЮСШ МКУ'!CR10</f>
        <v>0</v>
      </c>
      <c r="F49" s="105">
        <f>'[1]ДЮСШ МКУ'!AA10</f>
        <v>0</v>
      </c>
      <c r="G49" s="105">
        <f>'[1]ДЮСШ МКУ'!AB10</f>
        <v>12900000</v>
      </c>
      <c r="H49" s="108">
        <f t="shared" si="0"/>
        <v>12900000</v>
      </c>
    </row>
    <row r="50" spans="1:8">
      <c r="A50" s="103">
        <v>36</v>
      </c>
      <c r="B50" s="114" t="s">
        <v>237</v>
      </c>
      <c r="C50" s="105">
        <f>'[1]ДЮСШ МКУ'!Y11</f>
        <v>15345968.168399999</v>
      </c>
      <c r="D50" s="105">
        <f>'[1]ДЮСШ МКУ'!Z11</f>
        <v>856958.28999999911</v>
      </c>
      <c r="E50" s="106">
        <f>'[1]ДЮСШ МКУ'!CR11</f>
        <v>0</v>
      </c>
      <c r="F50" s="105">
        <f>'[1]ДЮСШ МКУ'!AA11</f>
        <v>125970.52800000001</v>
      </c>
      <c r="G50" s="105">
        <f>'[1]ДЮСШ МКУ'!AB11</f>
        <v>0</v>
      </c>
      <c r="H50" s="108">
        <f t="shared" si="0"/>
        <v>16328896.986399999</v>
      </c>
    </row>
    <row r="51" spans="1:8">
      <c r="A51" s="103">
        <v>37</v>
      </c>
      <c r="B51" s="114" t="s">
        <v>238</v>
      </c>
      <c r="C51" s="105">
        <f>'[1]ДЮСШ МКУ'!Y17</f>
        <v>4408451.2208000002</v>
      </c>
      <c r="D51" s="105">
        <f>'[1]ДЮСШ МКУ'!Z17</f>
        <v>136750</v>
      </c>
      <c r="E51" s="106">
        <f>'[1]ДЮСШ МКУ'!CR16</f>
        <v>0</v>
      </c>
      <c r="F51" s="105">
        <f>'[1]ДЮСШ МКУ'!AA17</f>
        <v>4559.7420000000002</v>
      </c>
      <c r="G51" s="105">
        <f>'[1]ДЮСШ МКУ'!AB17</f>
        <v>0</v>
      </c>
      <c r="H51" s="108">
        <f t="shared" si="0"/>
        <v>4549760.9627999999</v>
      </c>
    </row>
    <row r="52" spans="1:8">
      <c r="A52" s="103">
        <v>38</v>
      </c>
      <c r="B52" s="115" t="str">
        <f>'[1]ясли сады'!B5</f>
        <v>Алак д/с "Ромашка"</v>
      </c>
      <c r="C52" s="105">
        <f>'[1]ясли сады'!V5</f>
        <v>3694843.4232000001</v>
      </c>
      <c r="D52" s="105">
        <f>'[1]ясли сады'!W5</f>
        <v>1001274.8131868131</v>
      </c>
      <c r="E52" s="106">
        <f>'[1]ясли сады'!DR5</f>
        <v>0</v>
      </c>
      <c r="F52" s="105">
        <f>'[1]ясли сады'!X5</f>
        <v>15500.812</v>
      </c>
      <c r="G52" s="105">
        <f>'[1]ясли сады'!Y5</f>
        <v>0</v>
      </c>
      <c r="H52" s="108">
        <f t="shared" si="0"/>
        <v>4711619.0483868131</v>
      </c>
    </row>
    <row r="53" spans="1:8">
      <c r="A53" s="103">
        <v>39</v>
      </c>
      <c r="B53" s="115" t="str">
        <f>'[1]ясли сады'!B6</f>
        <v>Анди д/с "Светлячок"</v>
      </c>
      <c r="C53" s="105">
        <f>'[1]ясли сады'!V6</f>
        <v>8331853.0282800011</v>
      </c>
      <c r="D53" s="105">
        <f>'[1]ясли сады'!W6</f>
        <v>2174070.4670329671</v>
      </c>
      <c r="E53" s="106">
        <f>'[1]ясли сады'!DR6</f>
        <v>0</v>
      </c>
      <c r="F53" s="105">
        <f>'[1]ясли сады'!X6</f>
        <v>270599.64</v>
      </c>
      <c r="G53" s="105">
        <f>'[1]ясли сады'!Y6</f>
        <v>0</v>
      </c>
      <c r="H53" s="108">
        <f t="shared" si="0"/>
        <v>10776523.135312969</v>
      </c>
    </row>
    <row r="54" spans="1:8">
      <c r="A54" s="103">
        <v>40</v>
      </c>
      <c r="B54" s="115" t="str">
        <f>'[1]ясли сады'!B7</f>
        <v>Ансалта д/с "Аист"</v>
      </c>
      <c r="C54" s="105">
        <f>'[1]ясли сады'!V7</f>
        <v>9870882.8007999994</v>
      </c>
      <c r="D54" s="105">
        <f>'[1]ясли сады'!W7</f>
        <v>2689768.8076923061</v>
      </c>
      <c r="E54" s="106">
        <f>'[1]ясли сады'!DR7</f>
        <v>0</v>
      </c>
      <c r="F54" s="105">
        <f>'[1]ясли сады'!X7</f>
        <v>1086320.986</v>
      </c>
      <c r="G54" s="105">
        <f>'[1]ясли сады'!Y7</f>
        <v>0</v>
      </c>
      <c r="H54" s="108">
        <f t="shared" si="0"/>
        <v>13646972.594492305</v>
      </c>
    </row>
    <row r="55" spans="1:8">
      <c r="A55" s="103">
        <v>41</v>
      </c>
      <c r="B55" s="115" t="str">
        <f>'[1]ясли сады'!B8</f>
        <v>Ботлих д/с 1 "Чебурашка"</v>
      </c>
      <c r="C55" s="105">
        <f>'[1]ясли сады'!V8</f>
        <v>11009544.3704</v>
      </c>
      <c r="D55" s="105">
        <f>'[1]ясли сады'!W8</f>
        <v>3239436.7658241764</v>
      </c>
      <c r="E55" s="106">
        <f>'[1]ясли сады'!DR8</f>
        <v>0</v>
      </c>
      <c r="F55" s="105">
        <f>'[1]ясли сады'!X8</f>
        <v>45154.878000000004</v>
      </c>
      <c r="G55" s="105">
        <f>'[1]ясли сады'!Y8</f>
        <v>0</v>
      </c>
      <c r="H55" s="108">
        <f t="shared" si="0"/>
        <v>14294136.014224177</v>
      </c>
    </row>
    <row r="56" spans="1:8">
      <c r="A56" s="103">
        <v>42</v>
      </c>
      <c r="B56" s="115" t="str">
        <f>'[1]ясли сады'!B9</f>
        <v>Ботлих д/с 2 "Солнышко"</v>
      </c>
      <c r="C56" s="105">
        <f>'[1]ясли сады'!V9</f>
        <v>9401584.7863999996</v>
      </c>
      <c r="D56" s="105">
        <f>'[1]ясли сады'!W9</f>
        <v>3326066.2383516487</v>
      </c>
      <c r="E56" s="106">
        <f>'[1]ясли сады'!DR9</f>
        <v>0</v>
      </c>
      <c r="F56" s="105">
        <f>'[1]ясли сады'!X9</f>
        <v>110034.86600000001</v>
      </c>
      <c r="G56" s="105">
        <f>'[1]ясли сады'!Y9</f>
        <v>0</v>
      </c>
      <c r="H56" s="108">
        <f t="shared" si="0"/>
        <v>12837685.890751649</v>
      </c>
    </row>
    <row r="57" spans="1:8">
      <c r="A57" s="103">
        <v>43</v>
      </c>
      <c r="B57" s="115" t="str">
        <f>'[1]ясли сады'!B10</f>
        <v>Ботлих д/с "Родничок"</v>
      </c>
      <c r="C57" s="105">
        <f>'[1]ясли сады'!V10</f>
        <v>7711838.0288000004</v>
      </c>
      <c r="D57" s="105">
        <f>'[1]ясли сады'!W10</f>
        <v>2551124.0669230763</v>
      </c>
      <c r="E57" s="106">
        <f>'[1]ясли сады'!DR10</f>
        <v>0</v>
      </c>
      <c r="F57" s="105">
        <f>'[1]ясли сады'!X10</f>
        <v>1614958.3160000003</v>
      </c>
      <c r="G57" s="105">
        <f>'[1]ясли сады'!Y10</f>
        <v>0</v>
      </c>
      <c r="H57" s="108">
        <f t="shared" si="0"/>
        <v>11877920.411723077</v>
      </c>
    </row>
    <row r="58" spans="1:8">
      <c r="A58" s="103">
        <v>44</v>
      </c>
      <c r="B58" s="115" t="str">
        <f>'[1]ясли сады'!B11</f>
        <v>Гагатли д/с "Орленок"</v>
      </c>
      <c r="C58" s="105">
        <f>'[1]ясли сады'!V11</f>
        <v>5800378.89016</v>
      </c>
      <c r="D58" s="105">
        <f>'[1]ясли сады'!W11</f>
        <v>1778149.3428571429</v>
      </c>
      <c r="E58" s="106">
        <f>'[1]ясли сады'!DR11</f>
        <v>0</v>
      </c>
      <c r="F58" s="105">
        <f>'[1]ясли сады'!X11</f>
        <v>60166.736000000004</v>
      </c>
      <c r="G58" s="105">
        <f>'[1]ясли сады'!Y11</f>
        <v>0</v>
      </c>
      <c r="H58" s="108">
        <f t="shared" si="0"/>
        <v>7638694.9690171424</v>
      </c>
    </row>
    <row r="59" spans="1:8">
      <c r="A59" s="103">
        <v>45</v>
      </c>
      <c r="B59" s="115" t="str">
        <f>'[1]ясли сады'!B12</f>
        <v>Муни д/с "Улыбка"</v>
      </c>
      <c r="C59" s="105">
        <f>'[1]ясли сады'!V12</f>
        <v>5343580.1584000001</v>
      </c>
      <c r="D59" s="105">
        <f>'[1]ясли сады'!W12</f>
        <v>1450370.5219780216</v>
      </c>
      <c r="E59" s="106">
        <f>'[1]ясли сады'!DR12</f>
        <v>0</v>
      </c>
      <c r="F59" s="105">
        <f>'[1]ясли сады'!X12</f>
        <v>44213.288</v>
      </c>
      <c r="G59" s="105">
        <f>'[1]ясли сады'!Y12</f>
        <v>0</v>
      </c>
      <c r="H59" s="108">
        <f t="shared" si="0"/>
        <v>6838163.9683780214</v>
      </c>
    </row>
    <row r="60" spans="1:8">
      <c r="A60" s="103">
        <v>46</v>
      </c>
      <c r="B60" s="115" t="str">
        <f>'[1]ясли сады'!B13</f>
        <v>Рахата д/с "Ласточка"</v>
      </c>
      <c r="C60" s="105">
        <f>'[1]ясли сады'!V13</f>
        <v>11035113.046399999</v>
      </c>
      <c r="D60" s="105">
        <f>'[1]ясли сады'!W13</f>
        <v>3382082.1483516488</v>
      </c>
      <c r="E60" s="106">
        <f>'[1]ясли сады'!DR13</f>
        <v>0</v>
      </c>
      <c r="F60" s="105">
        <f>'[1]ясли сады'!X13</f>
        <v>148311.258</v>
      </c>
      <c r="G60" s="105">
        <f>'[1]ясли сады'!Y13</f>
        <v>0</v>
      </c>
      <c r="H60" s="108">
        <f t="shared" si="0"/>
        <v>14565506.452751648</v>
      </c>
    </row>
    <row r="61" spans="1:8">
      <c r="A61" s="103">
        <v>47</v>
      </c>
      <c r="B61" s="115" t="str">
        <f>'[1]ясли сады'!B14</f>
        <v>Тандо д/с "Звездочка"</v>
      </c>
      <c r="C61" s="105">
        <f>'[1]ясли сады'!V14</f>
        <v>3049597.148</v>
      </c>
      <c r="D61" s="105">
        <f>'[1]ясли сады'!W14</f>
        <v>890400.9450549446</v>
      </c>
      <c r="E61" s="106">
        <f>'[1]ясли сады'!DR14</f>
        <v>0</v>
      </c>
      <c r="F61" s="105">
        <f>'[1]ясли сады'!X14</f>
        <v>70542.926000000007</v>
      </c>
      <c r="G61" s="105">
        <f>'[1]ясли сады'!Y14</f>
        <v>0</v>
      </c>
      <c r="H61" s="108">
        <f t="shared" si="0"/>
        <v>4010541.0190549446</v>
      </c>
    </row>
    <row r="62" spans="1:8">
      <c r="A62" s="103">
        <v>48</v>
      </c>
      <c r="B62" s="115" t="str">
        <f>'[1]ясли сады'!B15</f>
        <v>Тлох д/с "Радуга"</v>
      </c>
      <c r="C62" s="105">
        <f>'[1]ясли сады'!V15</f>
        <v>5250470.4191999994</v>
      </c>
      <c r="D62" s="105">
        <f>'[1]ясли сады'!W15</f>
        <v>1337761.4175824169</v>
      </c>
      <c r="E62" s="106">
        <f>'[1]ясли сады'!DR15</f>
        <v>0</v>
      </c>
      <c r="F62" s="105">
        <f>'[1]ясли сады'!X15</f>
        <v>41320.722000000002</v>
      </c>
      <c r="G62" s="105">
        <f>'[1]ясли сады'!Y15</f>
        <v>0</v>
      </c>
      <c r="H62" s="108">
        <f t="shared" si="0"/>
        <v>6629552.5587824164</v>
      </c>
    </row>
    <row r="63" spans="1:8">
      <c r="A63" s="103">
        <v>49</v>
      </c>
      <c r="B63" s="115" t="str">
        <f>'[1]ясли сады'!B16</f>
        <v>Ашали "Сказка"</v>
      </c>
      <c r="C63" s="105">
        <f>'[1]ясли сады'!V16</f>
        <v>2371098.1573600001</v>
      </c>
      <c r="D63" s="105">
        <f>'[1]ясли сады'!W16</f>
        <v>468021.97252747277</v>
      </c>
      <c r="E63" s="106">
        <f>'[1]ясли сады'!DR16</f>
        <v>0</v>
      </c>
      <c r="F63" s="105">
        <f>'[1]ясли сады'!X16</f>
        <v>50987.17</v>
      </c>
      <c r="G63" s="105">
        <f>'[1]ясли сады'!Y16</f>
        <v>0</v>
      </c>
      <c r="H63" s="108">
        <f t="shared" si="0"/>
        <v>2890107.2998874728</v>
      </c>
    </row>
    <row r="64" spans="1:8">
      <c r="A64" s="103">
        <v>50</v>
      </c>
      <c r="B64" s="115" t="str">
        <f>'[1]ясли сады'!B17</f>
        <v>Шодрода "Журавлик"</v>
      </c>
      <c r="C64" s="105">
        <f>'[1]ясли сады'!V17</f>
        <v>2120656.5304</v>
      </c>
      <c r="D64" s="105">
        <f>'[1]ясли сады'!W17</f>
        <v>457152.97252747277</v>
      </c>
      <c r="E64" s="106">
        <f>'[1]ясли сады'!DR17</f>
        <v>0</v>
      </c>
      <c r="F64" s="105">
        <f>'[1]ясли сады'!X17</f>
        <v>3000.0219999999999</v>
      </c>
      <c r="G64" s="105">
        <f>'[1]ясли сады'!Y17</f>
        <v>0</v>
      </c>
      <c r="H64" s="108">
        <f t="shared" si="0"/>
        <v>2580809.5249274727</v>
      </c>
    </row>
    <row r="65" spans="1:8">
      <c r="A65" s="103">
        <v>51</v>
      </c>
      <c r="B65" s="115" t="str">
        <f>'[1]ясли сады'!B18</f>
        <v>Годобери "Теремок"</v>
      </c>
      <c r="C65" s="105">
        <f>'[1]ясли сады'!V18</f>
        <v>4592091.3862800002</v>
      </c>
      <c r="D65" s="105">
        <f>'[1]ясли сады'!W18</f>
        <v>1221398.9175824169</v>
      </c>
      <c r="E65" s="106">
        <f>'[1]ясли сады'!DR18</f>
        <v>0</v>
      </c>
      <c r="F65" s="105">
        <f>'[1]ясли сады'!X18</f>
        <v>29003.34</v>
      </c>
      <c r="G65" s="105">
        <f>'[1]ясли сады'!Y18</f>
        <v>0</v>
      </c>
      <c r="H65" s="108">
        <f t="shared" si="0"/>
        <v>5842493.643862417</v>
      </c>
    </row>
    <row r="66" spans="1:8">
      <c r="A66" s="103">
        <v>52</v>
      </c>
      <c r="B66" s="115" t="str">
        <f>'[1]ясли сады'!B19</f>
        <v>Зило ясли "Орленок"</v>
      </c>
      <c r="C66" s="105">
        <f>'[1]ясли сады'!V19</f>
        <v>2311336.3573600003</v>
      </c>
      <c r="D66" s="105">
        <f>'[1]ясли сады'!W19</f>
        <v>494421.97252747277</v>
      </c>
      <c r="E66" s="106">
        <f>'[1]ясли сады'!DR19</f>
        <v>0</v>
      </c>
      <c r="F66" s="105">
        <f>'[1]ясли сады'!X19</f>
        <v>5436.9619999999995</v>
      </c>
      <c r="G66" s="105">
        <f>'[1]ясли сады'!Y19</f>
        <v>0</v>
      </c>
      <c r="H66" s="108">
        <f t="shared" si="0"/>
        <v>2811195.2918874728</v>
      </c>
    </row>
    <row r="67" spans="1:8">
      <c r="A67" s="103">
        <v>53</v>
      </c>
      <c r="B67" s="116" t="s">
        <v>239</v>
      </c>
      <c r="C67" s="105">
        <f>'[1]Свод образ'!Z16</f>
        <v>3631003.2560000001</v>
      </c>
      <c r="D67" s="105">
        <f>'[1]Свод образ'!AA16</f>
        <v>62700</v>
      </c>
      <c r="E67" s="106">
        <f>'[1]Свод образ'!CU16</f>
        <v>0</v>
      </c>
      <c r="F67" s="105">
        <f>'[1]Свод образ'!AB16</f>
        <v>1584</v>
      </c>
      <c r="G67" s="105">
        <f>'[1]Свод образ'!AC16</f>
        <v>0</v>
      </c>
      <c r="H67" s="108">
        <f t="shared" si="0"/>
        <v>3695287.2560000001</v>
      </c>
    </row>
    <row r="68" spans="1:8">
      <c r="A68" s="103">
        <v>54</v>
      </c>
      <c r="B68" s="116" t="s">
        <v>240</v>
      </c>
      <c r="C68" s="105">
        <f>'[1]Свод образ'!Z15</f>
        <v>65000</v>
      </c>
      <c r="D68" s="105">
        <f>'[1]Свод образ'!AA15</f>
        <v>85000</v>
      </c>
      <c r="E68" s="106">
        <f>'[1]Свод образ'!CU15</f>
        <v>0</v>
      </c>
      <c r="F68" s="105">
        <f>'[1]Свод образ'!AB15</f>
        <v>0</v>
      </c>
      <c r="G68" s="105">
        <f>'[1]Свод образ'!AC15</f>
        <v>0</v>
      </c>
      <c r="H68" s="108">
        <f t="shared" si="0"/>
        <v>150000</v>
      </c>
    </row>
    <row r="69" spans="1:8">
      <c r="A69" s="117"/>
      <c r="B69" s="118" t="s">
        <v>241</v>
      </c>
      <c r="C69" s="108">
        <f t="shared" ref="C69:H69" si="1">SUM(C15:C68)</f>
        <v>501870116.0786401</v>
      </c>
      <c r="D69" s="108">
        <f t="shared" si="1"/>
        <v>69819288.489998162</v>
      </c>
      <c r="E69" s="119">
        <f t="shared" si="1"/>
        <v>0</v>
      </c>
      <c r="F69" s="108">
        <f t="shared" si="1"/>
        <v>8286863.8720000004</v>
      </c>
      <c r="G69" s="108">
        <f t="shared" si="1"/>
        <v>12900000</v>
      </c>
      <c r="H69" s="108">
        <f t="shared" si="1"/>
        <v>592876268.4406383</v>
      </c>
    </row>
    <row r="72" spans="1:8">
      <c r="B72" s="120" t="s">
        <v>242</v>
      </c>
      <c r="H72" s="345">
        <f>SUM(H52:H66)</f>
        <v>121951921.82344002</v>
      </c>
    </row>
    <row r="73" spans="1:8">
      <c r="B73" s="120" t="s">
        <v>243</v>
      </c>
      <c r="H73" s="97">
        <f>SUM(H15:H45)</f>
        <v>407239106.03679818</v>
      </c>
    </row>
    <row r="74" spans="1:8">
      <c r="B74" s="120" t="s">
        <v>244</v>
      </c>
      <c r="H74" s="97">
        <f>SUM(H46:H51)</f>
        <v>59839953.324400008</v>
      </c>
    </row>
    <row r="75" spans="1:8">
      <c r="B75" s="120" t="s">
        <v>245</v>
      </c>
      <c r="H75" s="97">
        <f>SUM(H67:H68)</f>
        <v>3845287.2560000001</v>
      </c>
    </row>
    <row r="76" spans="1:8">
      <c r="B76" s="120" t="s">
        <v>246</v>
      </c>
      <c r="H76" s="96">
        <f>SUM(H72:H75)</f>
        <v>592876268.4406383</v>
      </c>
    </row>
  </sheetData>
  <mergeCells count="11">
    <mergeCell ref="B2:H2"/>
    <mergeCell ref="H6:H13"/>
    <mergeCell ref="B3:H3"/>
    <mergeCell ref="C4:G4"/>
    <mergeCell ref="A6:A13"/>
    <mergeCell ref="B6:B13"/>
    <mergeCell ref="C6:C13"/>
    <mergeCell ref="D6:D13"/>
    <mergeCell ref="E6:E13"/>
    <mergeCell ref="F6:F13"/>
    <mergeCell ref="G6:G13"/>
  </mergeCells>
  <pageMargins left="0.7" right="0.7" top="0.75" bottom="0.75" header="0.3" footer="0.3"/>
  <pageSetup paperSize="9" scale="73" orientation="portrait" r:id="rId1"/>
  <rowBreaks count="1" manualBreakCount="1">
    <brk id="69" max="7" man="1"/>
  </rowBreaks>
  <colBreaks count="1" manualBreakCount="1">
    <brk id="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E39"/>
  <sheetViews>
    <sheetView view="pageLayout" workbookViewId="0">
      <selection activeCell="I25" sqref="I25"/>
    </sheetView>
  </sheetViews>
  <sheetFormatPr defaultRowHeight="15"/>
  <cols>
    <col min="1" max="1" width="3.5703125" customWidth="1"/>
    <col min="2" max="2" width="49.140625" customWidth="1"/>
    <col min="3" max="5" width="11.140625" customWidth="1"/>
    <col min="257" max="257" width="3.85546875" customWidth="1"/>
    <col min="258" max="258" width="76.7109375" customWidth="1"/>
    <col min="259" max="259" width="14.85546875" customWidth="1"/>
    <col min="260" max="261" width="12.85546875" customWidth="1"/>
    <col min="513" max="513" width="3.85546875" customWidth="1"/>
    <col min="514" max="514" width="76.7109375" customWidth="1"/>
    <col min="515" max="515" width="14.85546875" customWidth="1"/>
    <col min="516" max="517" width="12.85546875" customWidth="1"/>
    <col min="769" max="769" width="3.85546875" customWidth="1"/>
    <col min="770" max="770" width="76.7109375" customWidth="1"/>
    <col min="771" max="771" width="14.85546875" customWidth="1"/>
    <col min="772" max="773" width="12.85546875" customWidth="1"/>
    <col min="1025" max="1025" width="3.85546875" customWidth="1"/>
    <col min="1026" max="1026" width="76.7109375" customWidth="1"/>
    <col min="1027" max="1027" width="14.85546875" customWidth="1"/>
    <col min="1028" max="1029" width="12.85546875" customWidth="1"/>
    <col min="1281" max="1281" width="3.85546875" customWidth="1"/>
    <col min="1282" max="1282" width="76.7109375" customWidth="1"/>
    <col min="1283" max="1283" width="14.85546875" customWidth="1"/>
    <col min="1284" max="1285" width="12.85546875" customWidth="1"/>
    <col min="1537" max="1537" width="3.85546875" customWidth="1"/>
    <col min="1538" max="1538" width="76.7109375" customWidth="1"/>
    <col min="1539" max="1539" width="14.85546875" customWidth="1"/>
    <col min="1540" max="1541" width="12.85546875" customWidth="1"/>
    <col min="1793" max="1793" width="3.85546875" customWidth="1"/>
    <col min="1794" max="1794" width="76.7109375" customWidth="1"/>
    <col min="1795" max="1795" width="14.85546875" customWidth="1"/>
    <col min="1796" max="1797" width="12.85546875" customWidth="1"/>
    <col min="2049" max="2049" width="3.85546875" customWidth="1"/>
    <col min="2050" max="2050" width="76.7109375" customWidth="1"/>
    <col min="2051" max="2051" width="14.85546875" customWidth="1"/>
    <col min="2052" max="2053" width="12.85546875" customWidth="1"/>
    <col min="2305" max="2305" width="3.85546875" customWidth="1"/>
    <col min="2306" max="2306" width="76.7109375" customWidth="1"/>
    <col min="2307" max="2307" width="14.85546875" customWidth="1"/>
    <col min="2308" max="2309" width="12.85546875" customWidth="1"/>
    <col min="2561" max="2561" width="3.85546875" customWidth="1"/>
    <col min="2562" max="2562" width="76.7109375" customWidth="1"/>
    <col min="2563" max="2563" width="14.85546875" customWidth="1"/>
    <col min="2564" max="2565" width="12.85546875" customWidth="1"/>
    <col min="2817" max="2817" width="3.85546875" customWidth="1"/>
    <col min="2818" max="2818" width="76.7109375" customWidth="1"/>
    <col min="2819" max="2819" width="14.85546875" customWidth="1"/>
    <col min="2820" max="2821" width="12.85546875" customWidth="1"/>
    <col min="3073" max="3073" width="3.85546875" customWidth="1"/>
    <col min="3074" max="3074" width="76.7109375" customWidth="1"/>
    <col min="3075" max="3075" width="14.85546875" customWidth="1"/>
    <col min="3076" max="3077" width="12.85546875" customWidth="1"/>
    <col min="3329" max="3329" width="3.85546875" customWidth="1"/>
    <col min="3330" max="3330" width="76.7109375" customWidth="1"/>
    <col min="3331" max="3331" width="14.85546875" customWidth="1"/>
    <col min="3332" max="3333" width="12.85546875" customWidth="1"/>
    <col min="3585" max="3585" width="3.85546875" customWidth="1"/>
    <col min="3586" max="3586" width="76.7109375" customWidth="1"/>
    <col min="3587" max="3587" width="14.85546875" customWidth="1"/>
    <col min="3588" max="3589" width="12.85546875" customWidth="1"/>
    <col min="3841" max="3841" width="3.85546875" customWidth="1"/>
    <col min="3842" max="3842" width="76.7109375" customWidth="1"/>
    <col min="3843" max="3843" width="14.85546875" customWidth="1"/>
    <col min="3844" max="3845" width="12.85546875" customWidth="1"/>
    <col min="4097" max="4097" width="3.85546875" customWidth="1"/>
    <col min="4098" max="4098" width="76.7109375" customWidth="1"/>
    <col min="4099" max="4099" width="14.85546875" customWidth="1"/>
    <col min="4100" max="4101" width="12.85546875" customWidth="1"/>
    <col min="4353" max="4353" width="3.85546875" customWidth="1"/>
    <col min="4354" max="4354" width="76.7109375" customWidth="1"/>
    <col min="4355" max="4355" width="14.85546875" customWidth="1"/>
    <col min="4356" max="4357" width="12.85546875" customWidth="1"/>
    <col min="4609" max="4609" width="3.85546875" customWidth="1"/>
    <col min="4610" max="4610" width="76.7109375" customWidth="1"/>
    <col min="4611" max="4611" width="14.85546875" customWidth="1"/>
    <col min="4612" max="4613" width="12.85546875" customWidth="1"/>
    <col min="4865" max="4865" width="3.85546875" customWidth="1"/>
    <col min="4866" max="4866" width="76.7109375" customWidth="1"/>
    <col min="4867" max="4867" width="14.85546875" customWidth="1"/>
    <col min="4868" max="4869" width="12.85546875" customWidth="1"/>
    <col min="5121" max="5121" width="3.85546875" customWidth="1"/>
    <col min="5122" max="5122" width="76.7109375" customWidth="1"/>
    <col min="5123" max="5123" width="14.85546875" customWidth="1"/>
    <col min="5124" max="5125" width="12.85546875" customWidth="1"/>
    <col min="5377" max="5377" width="3.85546875" customWidth="1"/>
    <col min="5378" max="5378" width="76.7109375" customWidth="1"/>
    <col min="5379" max="5379" width="14.85546875" customWidth="1"/>
    <col min="5380" max="5381" width="12.85546875" customWidth="1"/>
    <col min="5633" max="5633" width="3.85546875" customWidth="1"/>
    <col min="5634" max="5634" width="76.7109375" customWidth="1"/>
    <col min="5635" max="5635" width="14.85546875" customWidth="1"/>
    <col min="5636" max="5637" width="12.85546875" customWidth="1"/>
    <col min="5889" max="5889" width="3.85546875" customWidth="1"/>
    <col min="5890" max="5890" width="76.7109375" customWidth="1"/>
    <col min="5891" max="5891" width="14.85546875" customWidth="1"/>
    <col min="5892" max="5893" width="12.85546875" customWidth="1"/>
    <col min="6145" max="6145" width="3.85546875" customWidth="1"/>
    <col min="6146" max="6146" width="76.7109375" customWidth="1"/>
    <col min="6147" max="6147" width="14.85546875" customWidth="1"/>
    <col min="6148" max="6149" width="12.85546875" customWidth="1"/>
    <col min="6401" max="6401" width="3.85546875" customWidth="1"/>
    <col min="6402" max="6402" width="76.7109375" customWidth="1"/>
    <col min="6403" max="6403" width="14.85546875" customWidth="1"/>
    <col min="6404" max="6405" width="12.85546875" customWidth="1"/>
    <col min="6657" max="6657" width="3.85546875" customWidth="1"/>
    <col min="6658" max="6658" width="76.7109375" customWidth="1"/>
    <col min="6659" max="6659" width="14.85546875" customWidth="1"/>
    <col min="6660" max="6661" width="12.85546875" customWidth="1"/>
    <col min="6913" max="6913" width="3.85546875" customWidth="1"/>
    <col min="6914" max="6914" width="76.7109375" customWidth="1"/>
    <col min="6915" max="6915" width="14.85546875" customWidth="1"/>
    <col min="6916" max="6917" width="12.85546875" customWidth="1"/>
    <col min="7169" max="7169" width="3.85546875" customWidth="1"/>
    <col min="7170" max="7170" width="76.7109375" customWidth="1"/>
    <col min="7171" max="7171" width="14.85546875" customWidth="1"/>
    <col min="7172" max="7173" width="12.85546875" customWidth="1"/>
    <col min="7425" max="7425" width="3.85546875" customWidth="1"/>
    <col min="7426" max="7426" width="76.7109375" customWidth="1"/>
    <col min="7427" max="7427" width="14.85546875" customWidth="1"/>
    <col min="7428" max="7429" width="12.85546875" customWidth="1"/>
    <col min="7681" max="7681" width="3.85546875" customWidth="1"/>
    <col min="7682" max="7682" width="76.7109375" customWidth="1"/>
    <col min="7683" max="7683" width="14.85546875" customWidth="1"/>
    <col min="7684" max="7685" width="12.85546875" customWidth="1"/>
    <col min="7937" max="7937" width="3.85546875" customWidth="1"/>
    <col min="7938" max="7938" width="76.7109375" customWidth="1"/>
    <col min="7939" max="7939" width="14.85546875" customWidth="1"/>
    <col min="7940" max="7941" width="12.85546875" customWidth="1"/>
    <col min="8193" max="8193" width="3.85546875" customWidth="1"/>
    <col min="8194" max="8194" width="76.7109375" customWidth="1"/>
    <col min="8195" max="8195" width="14.85546875" customWidth="1"/>
    <col min="8196" max="8197" width="12.85546875" customWidth="1"/>
    <col min="8449" max="8449" width="3.85546875" customWidth="1"/>
    <col min="8450" max="8450" width="76.7109375" customWidth="1"/>
    <col min="8451" max="8451" width="14.85546875" customWidth="1"/>
    <col min="8452" max="8453" width="12.85546875" customWidth="1"/>
    <col min="8705" max="8705" width="3.85546875" customWidth="1"/>
    <col min="8706" max="8706" width="76.7109375" customWidth="1"/>
    <col min="8707" max="8707" width="14.85546875" customWidth="1"/>
    <col min="8708" max="8709" width="12.85546875" customWidth="1"/>
    <col min="8961" max="8961" width="3.85546875" customWidth="1"/>
    <col min="8962" max="8962" width="76.7109375" customWidth="1"/>
    <col min="8963" max="8963" width="14.85546875" customWidth="1"/>
    <col min="8964" max="8965" width="12.85546875" customWidth="1"/>
    <col min="9217" max="9217" width="3.85546875" customWidth="1"/>
    <col min="9218" max="9218" width="76.7109375" customWidth="1"/>
    <col min="9219" max="9219" width="14.85546875" customWidth="1"/>
    <col min="9220" max="9221" width="12.85546875" customWidth="1"/>
    <col min="9473" max="9473" width="3.85546875" customWidth="1"/>
    <col min="9474" max="9474" width="76.7109375" customWidth="1"/>
    <col min="9475" max="9475" width="14.85546875" customWidth="1"/>
    <col min="9476" max="9477" width="12.85546875" customWidth="1"/>
    <col min="9729" max="9729" width="3.85546875" customWidth="1"/>
    <col min="9730" max="9730" width="76.7109375" customWidth="1"/>
    <col min="9731" max="9731" width="14.85546875" customWidth="1"/>
    <col min="9732" max="9733" width="12.85546875" customWidth="1"/>
    <col min="9985" max="9985" width="3.85546875" customWidth="1"/>
    <col min="9986" max="9986" width="76.7109375" customWidth="1"/>
    <col min="9987" max="9987" width="14.85546875" customWidth="1"/>
    <col min="9988" max="9989" width="12.85546875" customWidth="1"/>
    <col min="10241" max="10241" width="3.85546875" customWidth="1"/>
    <col min="10242" max="10242" width="76.7109375" customWidth="1"/>
    <col min="10243" max="10243" width="14.85546875" customWidth="1"/>
    <col min="10244" max="10245" width="12.85546875" customWidth="1"/>
    <col min="10497" max="10497" width="3.85546875" customWidth="1"/>
    <col min="10498" max="10498" width="76.7109375" customWidth="1"/>
    <col min="10499" max="10499" width="14.85546875" customWidth="1"/>
    <col min="10500" max="10501" width="12.85546875" customWidth="1"/>
    <col min="10753" max="10753" width="3.85546875" customWidth="1"/>
    <col min="10754" max="10754" width="76.7109375" customWidth="1"/>
    <col min="10755" max="10755" width="14.85546875" customWidth="1"/>
    <col min="10756" max="10757" width="12.85546875" customWidth="1"/>
    <col min="11009" max="11009" width="3.85546875" customWidth="1"/>
    <col min="11010" max="11010" width="76.7109375" customWidth="1"/>
    <col min="11011" max="11011" width="14.85546875" customWidth="1"/>
    <col min="11012" max="11013" width="12.85546875" customWidth="1"/>
    <col min="11265" max="11265" width="3.85546875" customWidth="1"/>
    <col min="11266" max="11266" width="76.7109375" customWidth="1"/>
    <col min="11267" max="11267" width="14.85546875" customWidth="1"/>
    <col min="11268" max="11269" width="12.85546875" customWidth="1"/>
    <col min="11521" max="11521" width="3.85546875" customWidth="1"/>
    <col min="11522" max="11522" width="76.7109375" customWidth="1"/>
    <col min="11523" max="11523" width="14.85546875" customWidth="1"/>
    <col min="11524" max="11525" width="12.85546875" customWidth="1"/>
    <col min="11777" max="11777" width="3.85546875" customWidth="1"/>
    <col min="11778" max="11778" width="76.7109375" customWidth="1"/>
    <col min="11779" max="11779" width="14.85546875" customWidth="1"/>
    <col min="11780" max="11781" width="12.85546875" customWidth="1"/>
    <col min="12033" max="12033" width="3.85546875" customWidth="1"/>
    <col min="12034" max="12034" width="76.7109375" customWidth="1"/>
    <col min="12035" max="12035" width="14.85546875" customWidth="1"/>
    <col min="12036" max="12037" width="12.85546875" customWidth="1"/>
    <col min="12289" max="12289" width="3.85546875" customWidth="1"/>
    <col min="12290" max="12290" width="76.7109375" customWidth="1"/>
    <col min="12291" max="12291" width="14.85546875" customWidth="1"/>
    <col min="12292" max="12293" width="12.85546875" customWidth="1"/>
    <col min="12545" max="12545" width="3.85546875" customWidth="1"/>
    <col min="12546" max="12546" width="76.7109375" customWidth="1"/>
    <col min="12547" max="12547" width="14.85546875" customWidth="1"/>
    <col min="12548" max="12549" width="12.85546875" customWidth="1"/>
    <col min="12801" max="12801" width="3.85546875" customWidth="1"/>
    <col min="12802" max="12802" width="76.7109375" customWidth="1"/>
    <col min="12803" max="12803" width="14.85546875" customWidth="1"/>
    <col min="12804" max="12805" width="12.85546875" customWidth="1"/>
    <col min="13057" max="13057" width="3.85546875" customWidth="1"/>
    <col min="13058" max="13058" width="76.7109375" customWidth="1"/>
    <col min="13059" max="13059" width="14.85546875" customWidth="1"/>
    <col min="13060" max="13061" width="12.85546875" customWidth="1"/>
    <col min="13313" max="13313" width="3.85546875" customWidth="1"/>
    <col min="13314" max="13314" width="76.7109375" customWidth="1"/>
    <col min="13315" max="13315" width="14.85546875" customWidth="1"/>
    <col min="13316" max="13317" width="12.85546875" customWidth="1"/>
    <col min="13569" max="13569" width="3.85546875" customWidth="1"/>
    <col min="13570" max="13570" width="76.7109375" customWidth="1"/>
    <col min="13571" max="13571" width="14.85546875" customWidth="1"/>
    <col min="13572" max="13573" width="12.85546875" customWidth="1"/>
    <col min="13825" max="13825" width="3.85546875" customWidth="1"/>
    <col min="13826" max="13826" width="76.7109375" customWidth="1"/>
    <col min="13827" max="13827" width="14.85546875" customWidth="1"/>
    <col min="13828" max="13829" width="12.85546875" customWidth="1"/>
    <col min="14081" max="14081" width="3.85546875" customWidth="1"/>
    <col min="14082" max="14082" width="76.7109375" customWidth="1"/>
    <col min="14083" max="14083" width="14.85546875" customWidth="1"/>
    <col min="14084" max="14085" width="12.85546875" customWidth="1"/>
    <col min="14337" max="14337" width="3.85546875" customWidth="1"/>
    <col min="14338" max="14338" width="76.7109375" customWidth="1"/>
    <col min="14339" max="14339" width="14.85546875" customWidth="1"/>
    <col min="14340" max="14341" width="12.85546875" customWidth="1"/>
    <col min="14593" max="14593" width="3.85546875" customWidth="1"/>
    <col min="14594" max="14594" width="76.7109375" customWidth="1"/>
    <col min="14595" max="14595" width="14.85546875" customWidth="1"/>
    <col min="14596" max="14597" width="12.85546875" customWidth="1"/>
    <col min="14849" max="14849" width="3.85546875" customWidth="1"/>
    <col min="14850" max="14850" width="76.7109375" customWidth="1"/>
    <col min="14851" max="14851" width="14.85546875" customWidth="1"/>
    <col min="14852" max="14853" width="12.85546875" customWidth="1"/>
    <col min="15105" max="15105" width="3.85546875" customWidth="1"/>
    <col min="15106" max="15106" width="76.7109375" customWidth="1"/>
    <col min="15107" max="15107" width="14.85546875" customWidth="1"/>
    <col min="15108" max="15109" width="12.85546875" customWidth="1"/>
    <col min="15361" max="15361" width="3.85546875" customWidth="1"/>
    <col min="15362" max="15362" width="76.7109375" customWidth="1"/>
    <col min="15363" max="15363" width="14.85546875" customWidth="1"/>
    <col min="15364" max="15365" width="12.85546875" customWidth="1"/>
    <col min="15617" max="15617" width="3.85546875" customWidth="1"/>
    <col min="15618" max="15618" width="76.7109375" customWidth="1"/>
    <col min="15619" max="15619" width="14.85546875" customWidth="1"/>
    <col min="15620" max="15621" width="12.85546875" customWidth="1"/>
    <col min="15873" max="15873" width="3.85546875" customWidth="1"/>
    <col min="15874" max="15874" width="76.7109375" customWidth="1"/>
    <col min="15875" max="15875" width="14.85546875" customWidth="1"/>
    <col min="15876" max="15877" width="12.85546875" customWidth="1"/>
    <col min="16129" max="16129" width="3.85546875" customWidth="1"/>
    <col min="16130" max="16130" width="76.7109375" customWidth="1"/>
    <col min="16131" max="16131" width="14.85546875" customWidth="1"/>
    <col min="16132" max="16133" width="12.85546875" customWidth="1"/>
  </cols>
  <sheetData>
    <row r="1" spans="1:5" s="23" customFormat="1" ht="17.850000000000001" customHeight="1">
      <c r="B1" s="219"/>
      <c r="C1" s="478"/>
      <c r="D1" s="478"/>
      <c r="E1" s="478"/>
    </row>
    <row r="2" spans="1:5" s="23" customFormat="1" ht="18.75">
      <c r="B2" s="479" t="s">
        <v>392</v>
      </c>
      <c r="C2" s="479"/>
      <c r="D2" s="479"/>
      <c r="E2" s="479"/>
    </row>
    <row r="3" spans="1:5" s="23" customFormat="1" ht="18.75" customHeight="1">
      <c r="B3" s="421" t="s">
        <v>393</v>
      </c>
      <c r="C3" s="421"/>
      <c r="D3" s="421"/>
      <c r="E3" s="421"/>
    </row>
    <row r="4" spans="1:5" s="23" customFormat="1" ht="20.25" customHeight="1">
      <c r="B4" s="480" t="s">
        <v>612</v>
      </c>
      <c r="C4" s="480"/>
      <c r="D4" s="480"/>
      <c r="E4" s="480"/>
    </row>
    <row r="5" spans="1:5" s="23" customFormat="1" ht="12" customHeight="1">
      <c r="B5" s="328"/>
      <c r="C5" s="328"/>
      <c r="D5" s="328"/>
      <c r="E5" s="329"/>
    </row>
    <row r="6" spans="1:5" s="217" customFormat="1" ht="11.25" customHeight="1">
      <c r="A6" s="23"/>
      <c r="B6" s="481" t="s">
        <v>394</v>
      </c>
      <c r="C6" s="476" t="s">
        <v>253</v>
      </c>
      <c r="D6" s="476"/>
      <c r="E6" s="476"/>
    </row>
    <row r="7" spans="1:5" s="23" customFormat="1" ht="16.5" customHeight="1">
      <c r="A7" s="476"/>
      <c r="B7" s="481"/>
      <c r="C7" s="429" t="s">
        <v>579</v>
      </c>
      <c r="D7" s="477" t="s">
        <v>275</v>
      </c>
      <c r="E7" s="477"/>
    </row>
    <row r="8" spans="1:5" s="23" customFormat="1" ht="93" customHeight="1">
      <c r="A8" s="476"/>
      <c r="B8" s="482"/>
      <c r="C8" s="429"/>
      <c r="D8" s="330" t="str">
        <f>'[1]Благоустр 0503'!BR5</f>
        <v>капитальный ремонт внутри сельских дорог, мостов (ст. 225)</v>
      </c>
      <c r="E8" s="220" t="str">
        <f>'[1]Благоустр 0503'!BS5</f>
        <v>капитальное строительство внутрисельских дорог, подпорных стен, мостов,  (ст. 310)</v>
      </c>
    </row>
    <row r="9" spans="1:5" s="23" customFormat="1" ht="12.75">
      <c r="A9" s="111"/>
      <c r="B9" s="403">
        <v>1</v>
      </c>
      <c r="C9" s="221">
        <v>2</v>
      </c>
      <c r="D9" s="221">
        <v>3</v>
      </c>
      <c r="E9" s="221">
        <v>4</v>
      </c>
    </row>
    <row r="10" spans="1:5" s="23" customFormat="1" ht="12.75">
      <c r="A10" s="103">
        <v>1</v>
      </c>
      <c r="B10" s="404" t="s">
        <v>395</v>
      </c>
      <c r="C10" s="218">
        <f t="shared" ref="C10:C36" si="0">SUM(D10,E10:E10)</f>
        <v>500000</v>
      </c>
      <c r="D10" s="107">
        <v>500000</v>
      </c>
      <c r="E10" s="107">
        <f>[1]Автоакцизы!BQ21</f>
        <v>0</v>
      </c>
    </row>
    <row r="11" spans="1:5" s="23" customFormat="1" ht="12.75">
      <c r="A11" s="103">
        <v>2</v>
      </c>
      <c r="B11" s="404" t="s">
        <v>613</v>
      </c>
      <c r="C11" s="218">
        <f t="shared" si="0"/>
        <v>800000</v>
      </c>
      <c r="D11" s="107">
        <v>800000</v>
      </c>
      <c r="E11" s="107"/>
    </row>
    <row r="12" spans="1:5" s="23" customFormat="1" ht="12.75">
      <c r="A12" s="103">
        <v>3</v>
      </c>
      <c r="B12" s="404" t="s">
        <v>614</v>
      </c>
      <c r="C12" s="218">
        <f t="shared" si="0"/>
        <v>200000</v>
      </c>
      <c r="D12" s="107">
        <v>0</v>
      </c>
      <c r="E12" s="107">
        <v>200000</v>
      </c>
    </row>
    <row r="13" spans="1:5" s="23" customFormat="1" ht="12.75" customHeight="1">
      <c r="A13" s="103">
        <v>4</v>
      </c>
      <c r="B13" s="404" t="s">
        <v>615</v>
      </c>
      <c r="C13" s="218">
        <f t="shared" si="0"/>
        <v>1000000</v>
      </c>
      <c r="D13" s="107">
        <v>1000000</v>
      </c>
      <c r="E13" s="107">
        <f>[1]Автоакцизы!BQ19</f>
        <v>0</v>
      </c>
    </row>
    <row r="14" spans="1:5" s="23" customFormat="1" ht="12.75">
      <c r="A14" s="103">
        <v>5</v>
      </c>
      <c r="B14" s="404" t="s">
        <v>396</v>
      </c>
      <c r="C14" s="218">
        <f t="shared" si="0"/>
        <v>400000</v>
      </c>
      <c r="D14" s="107">
        <v>400000</v>
      </c>
      <c r="E14" s="107">
        <f>[1]Автоакцизы!BQ18</f>
        <v>0</v>
      </c>
    </row>
    <row r="15" spans="1:5" s="23" customFormat="1" ht="12.75" customHeight="1">
      <c r="A15" s="103">
        <v>6</v>
      </c>
      <c r="B15" s="405" t="s">
        <v>616</v>
      </c>
      <c r="C15" s="406">
        <f t="shared" si="0"/>
        <v>500000</v>
      </c>
      <c r="D15" s="407">
        <v>500000</v>
      </c>
      <c r="E15" s="407">
        <f>[1]Автоакцизы!BQ12</f>
        <v>0</v>
      </c>
    </row>
    <row r="16" spans="1:5" s="23" customFormat="1" ht="12.75">
      <c r="A16" s="103">
        <v>7</v>
      </c>
      <c r="B16" s="405" t="s">
        <v>617</v>
      </c>
      <c r="C16" s="406">
        <f t="shared" si="0"/>
        <v>500000</v>
      </c>
      <c r="D16" s="407">
        <v>500000</v>
      </c>
      <c r="E16" s="407"/>
    </row>
    <row r="17" spans="1:5">
      <c r="A17" s="103">
        <v>8</v>
      </c>
      <c r="B17" s="405" t="s">
        <v>618</v>
      </c>
      <c r="C17" s="406">
        <f t="shared" si="0"/>
        <v>380000</v>
      </c>
      <c r="D17" s="407">
        <v>0</v>
      </c>
      <c r="E17" s="407">
        <v>380000</v>
      </c>
    </row>
    <row r="18" spans="1:5">
      <c r="A18" s="103">
        <v>9</v>
      </c>
      <c r="B18" s="405" t="s">
        <v>619</v>
      </c>
      <c r="C18" s="406">
        <f t="shared" si="0"/>
        <v>500000</v>
      </c>
      <c r="D18" s="407">
        <v>0</v>
      </c>
      <c r="E18" s="407">
        <v>500000</v>
      </c>
    </row>
    <row r="19" spans="1:5">
      <c r="A19" s="103">
        <v>10</v>
      </c>
      <c r="B19" s="404" t="s">
        <v>397</v>
      </c>
      <c r="C19" s="218">
        <f t="shared" si="0"/>
        <v>1000000</v>
      </c>
      <c r="D19" s="107">
        <v>1000000</v>
      </c>
      <c r="E19" s="107">
        <f>[1]Автоакцизы!BQ15</f>
        <v>0</v>
      </c>
    </row>
    <row r="20" spans="1:5">
      <c r="A20" s="103">
        <v>11</v>
      </c>
      <c r="B20" s="404" t="s">
        <v>398</v>
      </c>
      <c r="C20" s="218">
        <f t="shared" si="0"/>
        <v>1000000</v>
      </c>
      <c r="D20" s="107">
        <v>1000000</v>
      </c>
      <c r="E20" s="107">
        <f>[1]Автоакцизы!BQ16</f>
        <v>0</v>
      </c>
    </row>
    <row r="21" spans="1:5">
      <c r="A21" s="103">
        <v>12</v>
      </c>
      <c r="B21" s="404" t="s">
        <v>399</v>
      </c>
      <c r="C21" s="218">
        <f t="shared" si="0"/>
        <v>200000</v>
      </c>
      <c r="D21" s="107">
        <v>200000</v>
      </c>
      <c r="E21" s="107">
        <f>[1]Автоакцизы!BQ20</f>
        <v>0</v>
      </c>
    </row>
    <row r="22" spans="1:5">
      <c r="A22" s="103">
        <v>13</v>
      </c>
      <c r="B22" s="404" t="s">
        <v>620</v>
      </c>
      <c r="C22" s="218">
        <f t="shared" si="0"/>
        <v>300000</v>
      </c>
      <c r="D22" s="107">
        <v>0</v>
      </c>
      <c r="E22" s="107">
        <v>300000</v>
      </c>
    </row>
    <row r="23" spans="1:5">
      <c r="A23" s="103">
        <v>14</v>
      </c>
      <c r="B23" s="404" t="s">
        <v>621</v>
      </c>
      <c r="C23" s="218">
        <f t="shared" si="0"/>
        <v>500000</v>
      </c>
      <c r="D23" s="107">
        <v>500000</v>
      </c>
      <c r="E23" s="107">
        <f>[1]Автоакцизы!BQ24</f>
        <v>0</v>
      </c>
    </row>
    <row r="24" spans="1:5">
      <c r="A24" s="103">
        <v>15</v>
      </c>
      <c r="B24" s="404" t="s">
        <v>400</v>
      </c>
      <c r="C24" s="218">
        <f t="shared" si="0"/>
        <v>300000</v>
      </c>
      <c r="D24" s="107">
        <v>300000</v>
      </c>
      <c r="E24" s="107">
        <f>[1]Автоакцизы!BQ16</f>
        <v>0</v>
      </c>
    </row>
    <row r="25" spans="1:5">
      <c r="A25" s="103">
        <v>16</v>
      </c>
      <c r="B25" s="404" t="s">
        <v>401</v>
      </c>
      <c r="C25" s="218">
        <f t="shared" si="0"/>
        <v>400000</v>
      </c>
      <c r="D25" s="107">
        <v>400000</v>
      </c>
      <c r="E25" s="107">
        <f>[1]Автоакцизы!BQ17</f>
        <v>0</v>
      </c>
    </row>
    <row r="26" spans="1:5">
      <c r="A26" s="103">
        <v>17</v>
      </c>
      <c r="B26" s="404" t="s">
        <v>622</v>
      </c>
      <c r="C26" s="218">
        <f t="shared" si="0"/>
        <v>500000</v>
      </c>
      <c r="D26" s="107">
        <v>500000</v>
      </c>
      <c r="E26" s="107">
        <f>[1]Автоакцизы!BQ8</f>
        <v>0</v>
      </c>
    </row>
    <row r="27" spans="1:5">
      <c r="A27" s="103">
        <v>18</v>
      </c>
      <c r="B27" s="404" t="s">
        <v>402</v>
      </c>
      <c r="C27" s="218">
        <f t="shared" si="0"/>
        <v>500000</v>
      </c>
      <c r="D27" s="107">
        <v>500000</v>
      </c>
      <c r="E27" s="107">
        <f>[1]Автоакцизы!BQ18</f>
        <v>0</v>
      </c>
    </row>
    <row r="28" spans="1:5">
      <c r="A28" s="103">
        <v>19</v>
      </c>
      <c r="B28" s="404" t="s">
        <v>623</v>
      </c>
      <c r="C28" s="218">
        <f t="shared" si="0"/>
        <v>200000</v>
      </c>
      <c r="D28" s="107">
        <v>200000</v>
      </c>
      <c r="E28" s="107"/>
    </row>
    <row r="29" spans="1:5">
      <c r="A29" s="103">
        <v>20</v>
      </c>
      <c r="B29" s="404" t="s">
        <v>624</v>
      </c>
      <c r="C29" s="218">
        <f t="shared" si="0"/>
        <v>700000</v>
      </c>
      <c r="D29" s="107">
        <v>700000</v>
      </c>
      <c r="E29" s="107">
        <f>[1]Автоакцизы!BQ20</f>
        <v>0</v>
      </c>
    </row>
    <row r="30" spans="1:5">
      <c r="A30" s="103">
        <v>21</v>
      </c>
      <c r="B30" s="404" t="s">
        <v>403</v>
      </c>
      <c r="C30" s="218">
        <f t="shared" si="0"/>
        <v>400000</v>
      </c>
      <c r="D30" s="107">
        <v>400000</v>
      </c>
      <c r="E30" s="107">
        <f>[1]Автоакцизы!BQ22</f>
        <v>0</v>
      </c>
    </row>
    <row r="31" spans="1:5">
      <c r="A31" s="103">
        <v>22</v>
      </c>
      <c r="B31" s="404" t="s">
        <v>404</v>
      </c>
      <c r="C31" s="218">
        <f t="shared" si="0"/>
        <v>400000</v>
      </c>
      <c r="D31" s="107">
        <v>400000</v>
      </c>
      <c r="E31" s="107">
        <f>[1]Автоакцизы!BQ23</f>
        <v>0</v>
      </c>
    </row>
    <row r="32" spans="1:5">
      <c r="A32" s="408">
        <v>23</v>
      </c>
      <c r="B32" s="405" t="s">
        <v>625</v>
      </c>
      <c r="C32" s="406">
        <f t="shared" si="0"/>
        <v>171000</v>
      </c>
      <c r="D32" s="407">
        <v>171000</v>
      </c>
      <c r="E32" s="407">
        <f>[1]Автоакцизы!BQ10</f>
        <v>0</v>
      </c>
    </row>
    <row r="33" spans="1:5">
      <c r="A33" s="103">
        <v>24</v>
      </c>
      <c r="B33" s="404" t="s">
        <v>626</v>
      </c>
      <c r="C33" s="218">
        <f t="shared" si="0"/>
        <v>500000</v>
      </c>
      <c r="D33" s="107">
        <v>500000</v>
      </c>
      <c r="E33" s="107">
        <f>[1]Автоакцизы!BQ25</f>
        <v>0</v>
      </c>
    </row>
    <row r="34" spans="1:5">
      <c r="A34" s="103">
        <v>25</v>
      </c>
      <c r="B34" s="404" t="s">
        <v>405</v>
      </c>
      <c r="C34" s="218">
        <f t="shared" si="0"/>
        <v>1000000</v>
      </c>
      <c r="D34" s="107">
        <v>1000000</v>
      </c>
      <c r="E34" s="107">
        <f>[1]Автоакцизы!BQ26</f>
        <v>0</v>
      </c>
    </row>
    <row r="35" spans="1:5">
      <c r="A35" s="103">
        <v>26</v>
      </c>
      <c r="B35" s="404" t="s">
        <v>406</v>
      </c>
      <c r="C35" s="218">
        <f t="shared" si="0"/>
        <v>400000</v>
      </c>
      <c r="D35" s="107">
        <v>400000</v>
      </c>
      <c r="E35" s="107">
        <f>[1]Автоакцизы!BQ25</f>
        <v>0</v>
      </c>
    </row>
    <row r="36" spans="1:5">
      <c r="A36" s="103">
        <v>27</v>
      </c>
      <c r="B36" s="404" t="s">
        <v>627</v>
      </c>
      <c r="C36" s="218">
        <f t="shared" si="0"/>
        <v>300000</v>
      </c>
      <c r="D36" s="107">
        <v>300000</v>
      </c>
      <c r="E36" s="107"/>
    </row>
    <row r="37" spans="1:5">
      <c r="A37" s="103"/>
      <c r="B37" s="409" t="s">
        <v>241</v>
      </c>
      <c r="C37" s="108">
        <f>SUM(C10:C36)</f>
        <v>13551000</v>
      </c>
      <c r="D37" s="108">
        <f>SUM(D10:D36)</f>
        <v>12171000</v>
      </c>
      <c r="E37" s="108">
        <f>SUM(E10:E36)</f>
        <v>1380000</v>
      </c>
    </row>
    <row r="38" spans="1:5">
      <c r="A38" s="23"/>
    </row>
    <row r="39" spans="1:5">
      <c r="A39" s="23"/>
    </row>
  </sheetData>
  <mergeCells count="9">
    <mergeCell ref="A7:A8"/>
    <mergeCell ref="C7:C8"/>
    <mergeCell ref="D7:E7"/>
    <mergeCell ref="C1:E1"/>
    <mergeCell ref="B2:E2"/>
    <mergeCell ref="B3:E3"/>
    <mergeCell ref="B4:E4"/>
    <mergeCell ref="B6:B8"/>
    <mergeCell ref="C6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2:HD108"/>
  <sheetViews>
    <sheetView workbookViewId="0">
      <selection activeCell="B5" sqref="B5:F5"/>
    </sheetView>
  </sheetViews>
  <sheetFormatPr defaultRowHeight="15"/>
  <cols>
    <col min="1" max="1" width="5.140625" customWidth="1"/>
    <col min="2" max="2" width="51.42578125" customWidth="1"/>
    <col min="3" max="3" width="7.42578125" customWidth="1"/>
    <col min="4" max="6" width="8.85546875" customWidth="1"/>
    <col min="257" max="257" width="5.140625" customWidth="1"/>
    <col min="258" max="258" width="51.42578125" customWidth="1"/>
    <col min="259" max="259" width="7.42578125" customWidth="1"/>
    <col min="260" max="262" width="8.85546875" customWidth="1"/>
    <col min="513" max="513" width="5.140625" customWidth="1"/>
    <col min="514" max="514" width="51.42578125" customWidth="1"/>
    <col min="515" max="515" width="7.42578125" customWidth="1"/>
    <col min="516" max="518" width="8.85546875" customWidth="1"/>
    <col min="769" max="769" width="5.140625" customWidth="1"/>
    <col min="770" max="770" width="51.42578125" customWidth="1"/>
    <col min="771" max="771" width="7.42578125" customWidth="1"/>
    <col min="772" max="774" width="8.85546875" customWidth="1"/>
    <col min="1025" max="1025" width="5.140625" customWidth="1"/>
    <col min="1026" max="1026" width="51.42578125" customWidth="1"/>
    <col min="1027" max="1027" width="7.42578125" customWidth="1"/>
    <col min="1028" max="1030" width="8.85546875" customWidth="1"/>
    <col min="1281" max="1281" width="5.140625" customWidth="1"/>
    <col min="1282" max="1282" width="51.42578125" customWidth="1"/>
    <col min="1283" max="1283" width="7.42578125" customWidth="1"/>
    <col min="1284" max="1286" width="8.85546875" customWidth="1"/>
    <col min="1537" max="1537" width="5.140625" customWidth="1"/>
    <col min="1538" max="1538" width="51.42578125" customWidth="1"/>
    <col min="1539" max="1539" width="7.42578125" customWidth="1"/>
    <col min="1540" max="1542" width="8.85546875" customWidth="1"/>
    <col min="1793" max="1793" width="5.140625" customWidth="1"/>
    <col min="1794" max="1794" width="51.42578125" customWidth="1"/>
    <col min="1795" max="1795" width="7.42578125" customWidth="1"/>
    <col min="1796" max="1798" width="8.85546875" customWidth="1"/>
    <col min="2049" max="2049" width="5.140625" customWidth="1"/>
    <col min="2050" max="2050" width="51.42578125" customWidth="1"/>
    <col min="2051" max="2051" width="7.42578125" customWidth="1"/>
    <col min="2052" max="2054" width="8.85546875" customWidth="1"/>
    <col min="2305" max="2305" width="5.140625" customWidth="1"/>
    <col min="2306" max="2306" width="51.42578125" customWidth="1"/>
    <col min="2307" max="2307" width="7.42578125" customWidth="1"/>
    <col min="2308" max="2310" width="8.85546875" customWidth="1"/>
    <col min="2561" max="2561" width="5.140625" customWidth="1"/>
    <col min="2562" max="2562" width="51.42578125" customWidth="1"/>
    <col min="2563" max="2563" width="7.42578125" customWidth="1"/>
    <col min="2564" max="2566" width="8.85546875" customWidth="1"/>
    <col min="2817" max="2817" width="5.140625" customWidth="1"/>
    <col min="2818" max="2818" width="51.42578125" customWidth="1"/>
    <col min="2819" max="2819" width="7.42578125" customWidth="1"/>
    <col min="2820" max="2822" width="8.85546875" customWidth="1"/>
    <col min="3073" max="3073" width="5.140625" customWidth="1"/>
    <col min="3074" max="3074" width="51.42578125" customWidth="1"/>
    <col min="3075" max="3075" width="7.42578125" customWidth="1"/>
    <col min="3076" max="3078" width="8.85546875" customWidth="1"/>
    <col min="3329" max="3329" width="5.140625" customWidth="1"/>
    <col min="3330" max="3330" width="51.42578125" customWidth="1"/>
    <col min="3331" max="3331" width="7.42578125" customWidth="1"/>
    <col min="3332" max="3334" width="8.85546875" customWidth="1"/>
    <col min="3585" max="3585" width="5.140625" customWidth="1"/>
    <col min="3586" max="3586" width="51.42578125" customWidth="1"/>
    <col min="3587" max="3587" width="7.42578125" customWidth="1"/>
    <col min="3588" max="3590" width="8.85546875" customWidth="1"/>
    <col min="3841" max="3841" width="5.140625" customWidth="1"/>
    <col min="3842" max="3842" width="51.42578125" customWidth="1"/>
    <col min="3843" max="3843" width="7.42578125" customWidth="1"/>
    <col min="3844" max="3846" width="8.85546875" customWidth="1"/>
    <col min="4097" max="4097" width="5.140625" customWidth="1"/>
    <col min="4098" max="4098" width="51.42578125" customWidth="1"/>
    <col min="4099" max="4099" width="7.42578125" customWidth="1"/>
    <col min="4100" max="4102" width="8.85546875" customWidth="1"/>
    <col min="4353" max="4353" width="5.140625" customWidth="1"/>
    <col min="4354" max="4354" width="51.42578125" customWidth="1"/>
    <col min="4355" max="4355" width="7.42578125" customWidth="1"/>
    <col min="4356" max="4358" width="8.85546875" customWidth="1"/>
    <col min="4609" max="4609" width="5.140625" customWidth="1"/>
    <col min="4610" max="4610" width="51.42578125" customWidth="1"/>
    <col min="4611" max="4611" width="7.42578125" customWidth="1"/>
    <col min="4612" max="4614" width="8.85546875" customWidth="1"/>
    <col min="4865" max="4865" width="5.140625" customWidth="1"/>
    <col min="4866" max="4866" width="51.42578125" customWidth="1"/>
    <col min="4867" max="4867" width="7.42578125" customWidth="1"/>
    <col min="4868" max="4870" width="8.85546875" customWidth="1"/>
    <col min="5121" max="5121" width="5.140625" customWidth="1"/>
    <col min="5122" max="5122" width="51.42578125" customWidth="1"/>
    <col min="5123" max="5123" width="7.42578125" customWidth="1"/>
    <col min="5124" max="5126" width="8.85546875" customWidth="1"/>
    <col min="5377" max="5377" width="5.140625" customWidth="1"/>
    <col min="5378" max="5378" width="51.42578125" customWidth="1"/>
    <col min="5379" max="5379" width="7.42578125" customWidth="1"/>
    <col min="5380" max="5382" width="8.85546875" customWidth="1"/>
    <col min="5633" max="5633" width="5.140625" customWidth="1"/>
    <col min="5634" max="5634" width="51.42578125" customWidth="1"/>
    <col min="5635" max="5635" width="7.42578125" customWidth="1"/>
    <col min="5636" max="5638" width="8.85546875" customWidth="1"/>
    <col min="5889" max="5889" width="5.140625" customWidth="1"/>
    <col min="5890" max="5890" width="51.42578125" customWidth="1"/>
    <col min="5891" max="5891" width="7.42578125" customWidth="1"/>
    <col min="5892" max="5894" width="8.85546875" customWidth="1"/>
    <col min="6145" max="6145" width="5.140625" customWidth="1"/>
    <col min="6146" max="6146" width="51.42578125" customWidth="1"/>
    <col min="6147" max="6147" width="7.42578125" customWidth="1"/>
    <col min="6148" max="6150" width="8.85546875" customWidth="1"/>
    <col min="6401" max="6401" width="5.140625" customWidth="1"/>
    <col min="6402" max="6402" width="51.42578125" customWidth="1"/>
    <col min="6403" max="6403" width="7.42578125" customWidth="1"/>
    <col min="6404" max="6406" width="8.85546875" customWidth="1"/>
    <col min="6657" max="6657" width="5.140625" customWidth="1"/>
    <col min="6658" max="6658" width="51.42578125" customWidth="1"/>
    <col min="6659" max="6659" width="7.42578125" customWidth="1"/>
    <col min="6660" max="6662" width="8.85546875" customWidth="1"/>
    <col min="6913" max="6913" width="5.140625" customWidth="1"/>
    <col min="6914" max="6914" width="51.42578125" customWidth="1"/>
    <col min="6915" max="6915" width="7.42578125" customWidth="1"/>
    <col min="6916" max="6918" width="8.85546875" customWidth="1"/>
    <col min="7169" max="7169" width="5.140625" customWidth="1"/>
    <col min="7170" max="7170" width="51.42578125" customWidth="1"/>
    <col min="7171" max="7171" width="7.42578125" customWidth="1"/>
    <col min="7172" max="7174" width="8.85546875" customWidth="1"/>
    <col min="7425" max="7425" width="5.140625" customWidth="1"/>
    <col min="7426" max="7426" width="51.42578125" customWidth="1"/>
    <col min="7427" max="7427" width="7.42578125" customWidth="1"/>
    <col min="7428" max="7430" width="8.85546875" customWidth="1"/>
    <col min="7681" max="7681" width="5.140625" customWidth="1"/>
    <col min="7682" max="7682" width="51.42578125" customWidth="1"/>
    <col min="7683" max="7683" width="7.42578125" customWidth="1"/>
    <col min="7684" max="7686" width="8.85546875" customWidth="1"/>
    <col min="7937" max="7937" width="5.140625" customWidth="1"/>
    <col min="7938" max="7938" width="51.42578125" customWidth="1"/>
    <col min="7939" max="7939" width="7.42578125" customWidth="1"/>
    <col min="7940" max="7942" width="8.85546875" customWidth="1"/>
    <col min="8193" max="8193" width="5.140625" customWidth="1"/>
    <col min="8194" max="8194" width="51.42578125" customWidth="1"/>
    <col min="8195" max="8195" width="7.42578125" customWidth="1"/>
    <col min="8196" max="8198" width="8.85546875" customWidth="1"/>
    <col min="8449" max="8449" width="5.140625" customWidth="1"/>
    <col min="8450" max="8450" width="51.42578125" customWidth="1"/>
    <col min="8451" max="8451" width="7.42578125" customWidth="1"/>
    <col min="8452" max="8454" width="8.85546875" customWidth="1"/>
    <col min="8705" max="8705" width="5.140625" customWidth="1"/>
    <col min="8706" max="8706" width="51.42578125" customWidth="1"/>
    <col min="8707" max="8707" width="7.42578125" customWidth="1"/>
    <col min="8708" max="8710" width="8.85546875" customWidth="1"/>
    <col min="8961" max="8961" width="5.140625" customWidth="1"/>
    <col min="8962" max="8962" width="51.42578125" customWidth="1"/>
    <col min="8963" max="8963" width="7.42578125" customWidth="1"/>
    <col min="8964" max="8966" width="8.85546875" customWidth="1"/>
    <col min="9217" max="9217" width="5.140625" customWidth="1"/>
    <col min="9218" max="9218" width="51.42578125" customWidth="1"/>
    <col min="9219" max="9219" width="7.42578125" customWidth="1"/>
    <col min="9220" max="9222" width="8.85546875" customWidth="1"/>
    <col min="9473" max="9473" width="5.140625" customWidth="1"/>
    <col min="9474" max="9474" width="51.42578125" customWidth="1"/>
    <col min="9475" max="9475" width="7.42578125" customWidth="1"/>
    <col min="9476" max="9478" width="8.85546875" customWidth="1"/>
    <col min="9729" max="9729" width="5.140625" customWidth="1"/>
    <col min="9730" max="9730" width="51.42578125" customWidth="1"/>
    <col min="9731" max="9731" width="7.42578125" customWidth="1"/>
    <col min="9732" max="9734" width="8.85546875" customWidth="1"/>
    <col min="9985" max="9985" width="5.140625" customWidth="1"/>
    <col min="9986" max="9986" width="51.42578125" customWidth="1"/>
    <col min="9987" max="9987" width="7.42578125" customWidth="1"/>
    <col min="9988" max="9990" width="8.85546875" customWidth="1"/>
    <col min="10241" max="10241" width="5.140625" customWidth="1"/>
    <col min="10242" max="10242" width="51.42578125" customWidth="1"/>
    <col min="10243" max="10243" width="7.42578125" customWidth="1"/>
    <col min="10244" max="10246" width="8.85546875" customWidth="1"/>
    <col min="10497" max="10497" width="5.140625" customWidth="1"/>
    <col min="10498" max="10498" width="51.42578125" customWidth="1"/>
    <col min="10499" max="10499" width="7.42578125" customWidth="1"/>
    <col min="10500" max="10502" width="8.85546875" customWidth="1"/>
    <col min="10753" max="10753" width="5.140625" customWidth="1"/>
    <col min="10754" max="10754" width="51.42578125" customWidth="1"/>
    <col min="10755" max="10755" width="7.42578125" customWidth="1"/>
    <col min="10756" max="10758" width="8.85546875" customWidth="1"/>
    <col min="11009" max="11009" width="5.140625" customWidth="1"/>
    <col min="11010" max="11010" width="51.42578125" customWidth="1"/>
    <col min="11011" max="11011" width="7.42578125" customWidth="1"/>
    <col min="11012" max="11014" width="8.85546875" customWidth="1"/>
    <col min="11265" max="11265" width="5.140625" customWidth="1"/>
    <col min="11266" max="11266" width="51.42578125" customWidth="1"/>
    <col min="11267" max="11267" width="7.42578125" customWidth="1"/>
    <col min="11268" max="11270" width="8.85546875" customWidth="1"/>
    <col min="11521" max="11521" width="5.140625" customWidth="1"/>
    <col min="11522" max="11522" width="51.42578125" customWidth="1"/>
    <col min="11523" max="11523" width="7.42578125" customWidth="1"/>
    <col min="11524" max="11526" width="8.85546875" customWidth="1"/>
    <col min="11777" max="11777" width="5.140625" customWidth="1"/>
    <col min="11778" max="11778" width="51.42578125" customWidth="1"/>
    <col min="11779" max="11779" width="7.42578125" customWidth="1"/>
    <col min="11780" max="11782" width="8.85546875" customWidth="1"/>
    <col min="12033" max="12033" width="5.140625" customWidth="1"/>
    <col min="12034" max="12034" width="51.42578125" customWidth="1"/>
    <col min="12035" max="12035" width="7.42578125" customWidth="1"/>
    <col min="12036" max="12038" width="8.85546875" customWidth="1"/>
    <col min="12289" max="12289" width="5.140625" customWidth="1"/>
    <col min="12290" max="12290" width="51.42578125" customWidth="1"/>
    <col min="12291" max="12291" width="7.42578125" customWidth="1"/>
    <col min="12292" max="12294" width="8.85546875" customWidth="1"/>
    <col min="12545" max="12545" width="5.140625" customWidth="1"/>
    <col min="12546" max="12546" width="51.42578125" customWidth="1"/>
    <col min="12547" max="12547" width="7.42578125" customWidth="1"/>
    <col min="12548" max="12550" width="8.85546875" customWidth="1"/>
    <col min="12801" max="12801" width="5.140625" customWidth="1"/>
    <col min="12802" max="12802" width="51.42578125" customWidth="1"/>
    <col min="12803" max="12803" width="7.42578125" customWidth="1"/>
    <col min="12804" max="12806" width="8.85546875" customWidth="1"/>
    <col min="13057" max="13057" width="5.140625" customWidth="1"/>
    <col min="13058" max="13058" width="51.42578125" customWidth="1"/>
    <col min="13059" max="13059" width="7.42578125" customWidth="1"/>
    <col min="13060" max="13062" width="8.85546875" customWidth="1"/>
    <col min="13313" max="13313" width="5.140625" customWidth="1"/>
    <col min="13314" max="13314" width="51.42578125" customWidth="1"/>
    <col min="13315" max="13315" width="7.42578125" customWidth="1"/>
    <col min="13316" max="13318" width="8.85546875" customWidth="1"/>
    <col min="13569" max="13569" width="5.140625" customWidth="1"/>
    <col min="13570" max="13570" width="51.42578125" customWidth="1"/>
    <col min="13571" max="13571" width="7.42578125" customWidth="1"/>
    <col min="13572" max="13574" width="8.85546875" customWidth="1"/>
    <col min="13825" max="13825" width="5.140625" customWidth="1"/>
    <col min="13826" max="13826" width="51.42578125" customWidth="1"/>
    <col min="13827" max="13827" width="7.42578125" customWidth="1"/>
    <col min="13828" max="13830" width="8.85546875" customWidth="1"/>
    <col min="14081" max="14081" width="5.140625" customWidth="1"/>
    <col min="14082" max="14082" width="51.42578125" customWidth="1"/>
    <col min="14083" max="14083" width="7.42578125" customWidth="1"/>
    <col min="14084" max="14086" width="8.85546875" customWidth="1"/>
    <col min="14337" max="14337" width="5.140625" customWidth="1"/>
    <col min="14338" max="14338" width="51.42578125" customWidth="1"/>
    <col min="14339" max="14339" width="7.42578125" customWidth="1"/>
    <col min="14340" max="14342" width="8.85546875" customWidth="1"/>
    <col min="14593" max="14593" width="5.140625" customWidth="1"/>
    <col min="14594" max="14594" width="51.42578125" customWidth="1"/>
    <col min="14595" max="14595" width="7.42578125" customWidth="1"/>
    <col min="14596" max="14598" width="8.85546875" customWidth="1"/>
    <col min="14849" max="14849" width="5.140625" customWidth="1"/>
    <col min="14850" max="14850" width="51.42578125" customWidth="1"/>
    <col min="14851" max="14851" width="7.42578125" customWidth="1"/>
    <col min="14852" max="14854" width="8.85546875" customWidth="1"/>
    <col min="15105" max="15105" width="5.140625" customWidth="1"/>
    <col min="15106" max="15106" width="51.42578125" customWidth="1"/>
    <col min="15107" max="15107" width="7.42578125" customWidth="1"/>
    <col min="15108" max="15110" width="8.85546875" customWidth="1"/>
    <col min="15361" max="15361" width="5.140625" customWidth="1"/>
    <col min="15362" max="15362" width="51.42578125" customWidth="1"/>
    <col min="15363" max="15363" width="7.42578125" customWidth="1"/>
    <col min="15364" max="15366" width="8.85546875" customWidth="1"/>
    <col min="15617" max="15617" width="5.140625" customWidth="1"/>
    <col min="15618" max="15618" width="51.42578125" customWidth="1"/>
    <col min="15619" max="15619" width="7.42578125" customWidth="1"/>
    <col min="15620" max="15622" width="8.85546875" customWidth="1"/>
    <col min="15873" max="15873" width="5.140625" customWidth="1"/>
    <col min="15874" max="15874" width="51.42578125" customWidth="1"/>
    <col min="15875" max="15875" width="7.42578125" customWidth="1"/>
    <col min="15876" max="15878" width="8.85546875" customWidth="1"/>
    <col min="16129" max="16129" width="5.140625" customWidth="1"/>
    <col min="16130" max="16130" width="51.42578125" customWidth="1"/>
    <col min="16131" max="16131" width="7.42578125" customWidth="1"/>
    <col min="16132" max="16134" width="8.85546875" customWidth="1"/>
  </cols>
  <sheetData>
    <row r="2" spans="1:212">
      <c r="B2" s="325"/>
      <c r="C2" s="486" t="s">
        <v>355</v>
      </c>
      <c r="D2" s="486"/>
      <c r="E2" s="486"/>
      <c r="F2" s="486"/>
    </row>
    <row r="3" spans="1:212">
      <c r="B3" s="486" t="s">
        <v>248</v>
      </c>
      <c r="C3" s="486"/>
      <c r="D3" s="486"/>
      <c r="E3" s="486"/>
      <c r="F3" s="486"/>
    </row>
    <row r="4" spans="1:212">
      <c r="B4" s="486" t="s">
        <v>651</v>
      </c>
      <c r="C4" s="486"/>
      <c r="D4" s="486"/>
      <c r="E4" s="486"/>
      <c r="F4" s="486"/>
    </row>
    <row r="5" spans="1:212">
      <c r="B5" s="486" t="s">
        <v>664</v>
      </c>
      <c r="C5" s="486"/>
      <c r="D5" s="486"/>
      <c r="E5" s="486"/>
      <c r="F5" s="486"/>
    </row>
    <row r="6" spans="1:212">
      <c r="B6" s="163"/>
      <c r="C6" s="163"/>
      <c r="D6" s="163" t="s">
        <v>2</v>
      </c>
    </row>
    <row r="7" spans="1:212" ht="49.7" customHeight="1">
      <c r="A7" s="487" t="s">
        <v>582</v>
      </c>
      <c r="B7" s="487"/>
      <c r="C7" s="487"/>
      <c r="D7" s="487"/>
      <c r="E7" s="487"/>
      <c r="F7" s="487"/>
    </row>
    <row r="8" spans="1:212" ht="18.75">
      <c r="A8" s="164"/>
      <c r="B8" s="164"/>
      <c r="C8" s="164"/>
      <c r="D8" s="164"/>
    </row>
    <row r="9" spans="1:212" ht="12.75" customHeight="1">
      <c r="A9" s="476"/>
      <c r="B9" s="476"/>
      <c r="C9" s="477" t="s">
        <v>356</v>
      </c>
      <c r="D9" s="483" t="s">
        <v>583</v>
      </c>
      <c r="E9" s="484"/>
      <c r="F9" s="485"/>
    </row>
    <row r="10" spans="1:212" ht="91.9" customHeight="1">
      <c r="A10" s="476"/>
      <c r="B10" s="476"/>
      <c r="C10" s="477"/>
      <c r="D10" s="317" t="s">
        <v>579</v>
      </c>
      <c r="E10" s="317" t="s">
        <v>580</v>
      </c>
      <c r="F10" s="317" t="s">
        <v>581</v>
      </c>
    </row>
    <row r="11" spans="1:212" ht="13.7" customHeight="1">
      <c r="A11" s="165">
        <v>1</v>
      </c>
      <c r="B11" s="165">
        <v>2</v>
      </c>
      <c r="C11" s="331">
        <v>3</v>
      </c>
      <c r="D11" s="331">
        <v>4</v>
      </c>
      <c r="E11" s="117"/>
      <c r="F11" s="117"/>
      <c r="I11">
        <v>11</v>
      </c>
    </row>
    <row r="12" spans="1:212">
      <c r="A12" s="166" t="s">
        <v>357</v>
      </c>
      <c r="B12" s="167" t="s">
        <v>160</v>
      </c>
      <c r="C12" s="168">
        <f>[1]Сводсоцпол!G7</f>
        <v>13</v>
      </c>
      <c r="D12" s="169">
        <f>[1]Сводсоцпол!H7</f>
        <v>525684</v>
      </c>
      <c r="E12" s="105">
        <f t="shared" ref="E12:F14" si="0">D12</f>
        <v>525684</v>
      </c>
      <c r="F12" s="105">
        <f t="shared" si="0"/>
        <v>525684</v>
      </c>
      <c r="G12" s="143"/>
      <c r="H12" s="143"/>
      <c r="I12" s="143">
        <v>12</v>
      </c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</row>
    <row r="13" spans="1:212" ht="30">
      <c r="A13" s="170" t="s">
        <v>358</v>
      </c>
      <c r="B13" s="171" t="s">
        <v>359</v>
      </c>
      <c r="C13" s="169">
        <f>[1]Сводсоцпол!G9</f>
        <v>3</v>
      </c>
      <c r="D13" s="172">
        <f>[1]Сводсоцпол!AD8</f>
        <v>36000</v>
      </c>
      <c r="E13" s="105">
        <f t="shared" si="0"/>
        <v>36000</v>
      </c>
      <c r="F13" s="105">
        <f t="shared" si="0"/>
        <v>36000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</row>
    <row r="14" spans="1:212">
      <c r="A14" s="173"/>
      <c r="B14" s="80" t="s">
        <v>187</v>
      </c>
      <c r="C14" s="108">
        <f>SUM(C12:C13)</f>
        <v>16</v>
      </c>
      <c r="D14" s="108">
        <f>SUM(D12:D13)</f>
        <v>561684</v>
      </c>
      <c r="E14" s="105">
        <f t="shared" si="0"/>
        <v>561684</v>
      </c>
      <c r="F14" s="105">
        <f t="shared" si="0"/>
        <v>561684</v>
      </c>
    </row>
    <row r="15" spans="1:212">
      <c r="A15" s="89"/>
      <c r="B15" s="174"/>
      <c r="C15" s="89"/>
      <c r="D15" s="89"/>
    </row>
    <row r="16" spans="1:212">
      <c r="A16" s="89"/>
      <c r="B16" s="174"/>
      <c r="C16" s="89"/>
      <c r="D16" s="89"/>
    </row>
    <row r="17" spans="1:4">
      <c r="A17" s="89"/>
      <c r="B17" s="174"/>
      <c r="C17" s="89"/>
      <c r="D17" s="89"/>
    </row>
    <row r="18" spans="1:4">
      <c r="A18" s="89"/>
      <c r="B18" s="174"/>
      <c r="C18" s="89"/>
      <c r="D18" s="89"/>
    </row>
    <row r="19" spans="1:4">
      <c r="A19" s="89"/>
      <c r="B19" s="174"/>
      <c r="C19" s="89"/>
      <c r="D19" s="89"/>
    </row>
    <row r="20" spans="1:4">
      <c r="A20" s="89"/>
      <c r="B20" s="175"/>
      <c r="C20" s="89"/>
      <c r="D20" s="89"/>
    </row>
    <row r="21" spans="1:4">
      <c r="A21" s="89"/>
      <c r="B21" s="174"/>
      <c r="C21" s="89"/>
      <c r="D21" s="89"/>
    </row>
    <row r="22" spans="1:4">
      <c r="A22" s="89"/>
      <c r="B22" s="174"/>
      <c r="C22" s="89"/>
      <c r="D22" s="89"/>
    </row>
    <row r="23" spans="1:4">
      <c r="A23" s="89"/>
      <c r="B23" s="174"/>
      <c r="C23" s="89"/>
      <c r="D23" s="89"/>
    </row>
    <row r="24" spans="1:4">
      <c r="A24" s="89"/>
      <c r="B24" s="174"/>
      <c r="C24" s="89"/>
      <c r="D24" s="89"/>
    </row>
    <row r="25" spans="1:4">
      <c r="A25" s="89"/>
      <c r="B25" s="174"/>
      <c r="C25" s="89"/>
      <c r="D25" s="89"/>
    </row>
    <row r="26" spans="1:4">
      <c r="A26" s="89"/>
      <c r="B26" s="174"/>
      <c r="C26" s="89"/>
      <c r="D26" s="89"/>
    </row>
    <row r="27" spans="1:4">
      <c r="A27" s="89"/>
      <c r="B27" s="174"/>
      <c r="C27" s="89"/>
      <c r="D27" s="89"/>
    </row>
    <row r="28" spans="1:4">
      <c r="A28" s="89"/>
      <c r="B28" s="174"/>
      <c r="C28" s="89"/>
      <c r="D28" s="89"/>
    </row>
    <row r="29" spans="1:4">
      <c r="A29" s="89"/>
      <c r="B29" s="174"/>
      <c r="C29" s="89"/>
      <c r="D29" s="89"/>
    </row>
    <row r="30" spans="1:4">
      <c r="A30" s="89"/>
      <c r="B30" s="174"/>
      <c r="C30" s="89"/>
      <c r="D30" s="89"/>
    </row>
    <row r="31" spans="1:4">
      <c r="A31" s="89"/>
      <c r="B31" s="174"/>
      <c r="C31" s="89"/>
      <c r="D31" s="89"/>
    </row>
    <row r="32" spans="1:4">
      <c r="A32" s="89"/>
      <c r="B32" s="174"/>
      <c r="C32" s="89"/>
      <c r="D32" s="89"/>
    </row>
    <row r="33" spans="1:4">
      <c r="A33" s="89"/>
      <c r="B33" s="174"/>
      <c r="C33" s="89"/>
      <c r="D33" s="89"/>
    </row>
    <row r="34" spans="1:4">
      <c r="A34" s="89"/>
      <c r="B34" s="174"/>
      <c r="C34" s="89"/>
      <c r="D34" s="89"/>
    </row>
    <row r="35" spans="1:4">
      <c r="A35" s="89"/>
      <c r="B35" s="174"/>
      <c r="C35" s="89"/>
      <c r="D35" s="89"/>
    </row>
    <row r="36" spans="1:4">
      <c r="A36" s="89"/>
      <c r="B36" s="174"/>
      <c r="C36" s="89"/>
      <c r="D36" s="89"/>
    </row>
    <row r="37" spans="1:4">
      <c r="A37" s="89"/>
      <c r="B37" s="174"/>
      <c r="C37" s="89"/>
      <c r="D37" s="89"/>
    </row>
    <row r="38" spans="1:4">
      <c r="A38" s="89"/>
      <c r="B38" s="174"/>
      <c r="C38" s="89"/>
      <c r="D38" s="89"/>
    </row>
    <row r="39" spans="1:4">
      <c r="A39" s="89"/>
      <c r="B39" s="174"/>
      <c r="C39" s="89"/>
      <c r="D39" s="89"/>
    </row>
    <row r="40" spans="1:4">
      <c r="A40" s="89"/>
      <c r="B40" s="174"/>
      <c r="C40" s="89"/>
      <c r="D40" s="89"/>
    </row>
    <row r="41" spans="1:4">
      <c r="A41" s="89"/>
      <c r="B41" s="174"/>
      <c r="C41" s="89"/>
      <c r="D41" s="89"/>
    </row>
    <row r="42" spans="1:4">
      <c r="A42" s="89"/>
      <c r="B42" s="174"/>
      <c r="C42" s="89"/>
      <c r="D42" s="89"/>
    </row>
    <row r="43" spans="1:4">
      <c r="A43" s="89"/>
      <c r="B43" s="174"/>
      <c r="C43" s="89"/>
      <c r="D43" s="89"/>
    </row>
    <row r="44" spans="1:4">
      <c r="A44" s="89"/>
      <c r="B44" s="174"/>
      <c r="C44" s="89"/>
      <c r="D44" s="89"/>
    </row>
    <row r="45" spans="1:4">
      <c r="A45" s="89"/>
      <c r="B45" s="174"/>
      <c r="C45" s="89"/>
      <c r="D45" s="89"/>
    </row>
    <row r="46" spans="1:4">
      <c r="A46" s="89"/>
      <c r="B46" s="174"/>
      <c r="C46" s="89"/>
      <c r="D46" s="89"/>
    </row>
    <row r="47" spans="1:4">
      <c r="A47" s="89"/>
      <c r="B47" s="174"/>
      <c r="C47" s="89"/>
      <c r="D47" s="89"/>
    </row>
    <row r="48" spans="1:4">
      <c r="A48" s="89"/>
      <c r="B48" s="174"/>
      <c r="C48" s="89"/>
      <c r="D48" s="89"/>
    </row>
    <row r="49" spans="1:4">
      <c r="A49" s="89"/>
      <c r="B49" s="174"/>
      <c r="C49" s="89"/>
      <c r="D49" s="89"/>
    </row>
    <row r="50" spans="1:4">
      <c r="A50" s="89"/>
      <c r="B50" s="89"/>
      <c r="C50" s="89"/>
      <c r="D50" s="89"/>
    </row>
    <row r="51" spans="1:4">
      <c r="A51" s="89"/>
      <c r="B51" s="89"/>
      <c r="C51" s="89"/>
      <c r="D51" s="89"/>
    </row>
    <row r="52" spans="1:4">
      <c r="A52" s="89"/>
      <c r="B52" s="89"/>
      <c r="C52" s="89"/>
      <c r="D52" s="89"/>
    </row>
    <row r="53" spans="1:4">
      <c r="A53" s="89"/>
      <c r="B53" s="89"/>
      <c r="C53" s="89"/>
      <c r="D53" s="89"/>
    </row>
    <row r="54" spans="1:4">
      <c r="A54" s="89"/>
      <c r="B54" s="89"/>
      <c r="C54" s="89"/>
      <c r="D54" s="89"/>
    </row>
    <row r="55" spans="1:4">
      <c r="A55" s="89"/>
      <c r="B55" s="89"/>
      <c r="C55" s="89"/>
      <c r="D55" s="89"/>
    </row>
    <row r="56" spans="1:4">
      <c r="A56" s="89"/>
      <c r="B56" s="89"/>
      <c r="C56" s="89"/>
      <c r="D56" s="89"/>
    </row>
    <row r="57" spans="1:4">
      <c r="A57" s="89"/>
      <c r="B57" s="89"/>
      <c r="C57" s="89"/>
      <c r="D57" s="89"/>
    </row>
    <row r="58" spans="1:4">
      <c r="A58" s="89"/>
      <c r="B58" s="89"/>
      <c r="C58" s="89"/>
      <c r="D58" s="89"/>
    </row>
    <row r="59" spans="1:4">
      <c r="A59" s="89"/>
      <c r="B59" s="89"/>
      <c r="C59" s="89"/>
      <c r="D59" s="89"/>
    </row>
    <row r="60" spans="1:4">
      <c r="A60" s="89"/>
      <c r="B60" s="89"/>
      <c r="C60" s="89"/>
      <c r="D60" s="89"/>
    </row>
    <row r="61" spans="1:4">
      <c r="A61" s="89"/>
      <c r="B61" s="89"/>
      <c r="C61" s="89"/>
      <c r="D61" s="89"/>
    </row>
    <row r="62" spans="1:4">
      <c r="A62" s="89"/>
      <c r="B62" s="89"/>
      <c r="C62" s="89"/>
      <c r="D62" s="89"/>
    </row>
    <row r="63" spans="1:4">
      <c r="A63" s="89"/>
      <c r="B63" s="89"/>
      <c r="C63" s="89"/>
      <c r="D63" s="89"/>
    </row>
    <row r="64" spans="1:4">
      <c r="A64" s="89"/>
      <c r="B64" s="89"/>
      <c r="C64" s="89"/>
      <c r="D64" s="89"/>
    </row>
    <row r="65" spans="1:4">
      <c r="A65" s="89"/>
      <c r="B65" s="89"/>
      <c r="C65" s="89"/>
      <c r="D65" s="89"/>
    </row>
    <row r="66" spans="1:4">
      <c r="A66" s="89"/>
      <c r="B66" s="89"/>
      <c r="C66" s="89"/>
      <c r="D66" s="89"/>
    </row>
    <row r="67" spans="1:4">
      <c r="A67" s="89"/>
      <c r="B67" s="89"/>
      <c r="C67" s="89"/>
      <c r="D67" s="89"/>
    </row>
    <row r="68" spans="1:4">
      <c r="A68" s="89"/>
      <c r="B68" s="89"/>
      <c r="C68" s="89"/>
      <c r="D68" s="89"/>
    </row>
    <row r="69" spans="1:4">
      <c r="A69" s="89"/>
      <c r="B69" s="89"/>
      <c r="C69" s="89"/>
      <c r="D69" s="89"/>
    </row>
    <row r="70" spans="1:4">
      <c r="A70" s="89"/>
      <c r="B70" s="89"/>
      <c r="C70" s="89"/>
      <c r="D70" s="89"/>
    </row>
    <row r="71" spans="1:4">
      <c r="A71" s="89"/>
      <c r="B71" s="89"/>
      <c r="C71" s="89"/>
      <c r="D71" s="89"/>
    </row>
    <row r="72" spans="1:4">
      <c r="A72" s="89"/>
      <c r="B72" s="89"/>
      <c r="C72" s="89"/>
      <c r="D72" s="89"/>
    </row>
    <row r="73" spans="1:4">
      <c r="A73" s="89"/>
      <c r="B73" s="89"/>
      <c r="C73" s="89"/>
      <c r="D73" s="89"/>
    </row>
    <row r="74" spans="1:4">
      <c r="A74" s="89"/>
      <c r="B74" s="89"/>
      <c r="C74" s="89"/>
      <c r="D74" s="89"/>
    </row>
    <row r="75" spans="1:4">
      <c r="A75" s="89"/>
      <c r="B75" s="89"/>
      <c r="C75" s="89"/>
      <c r="D75" s="89"/>
    </row>
    <row r="76" spans="1:4">
      <c r="A76" s="89"/>
      <c r="B76" s="89"/>
      <c r="C76" s="89"/>
      <c r="D76" s="89"/>
    </row>
    <row r="77" spans="1:4">
      <c r="A77" s="89"/>
      <c r="B77" s="89"/>
      <c r="C77" s="89"/>
      <c r="D77" s="89"/>
    </row>
    <row r="78" spans="1:4">
      <c r="A78" s="89"/>
      <c r="B78" s="89"/>
      <c r="C78" s="89"/>
      <c r="D78" s="89"/>
    </row>
    <row r="79" spans="1:4">
      <c r="A79" s="89"/>
      <c r="B79" s="89"/>
      <c r="C79" s="89"/>
      <c r="D79" s="89"/>
    </row>
    <row r="80" spans="1:4">
      <c r="A80" s="89"/>
      <c r="B80" s="89"/>
      <c r="C80" s="89"/>
      <c r="D80" s="89"/>
    </row>
    <row r="81" spans="1:4">
      <c r="A81" s="89"/>
      <c r="B81" s="89"/>
      <c r="C81" s="89"/>
      <c r="D81" s="89"/>
    </row>
    <row r="82" spans="1:4">
      <c r="A82" s="89"/>
      <c r="B82" s="89"/>
      <c r="C82" s="89"/>
      <c r="D82" s="89"/>
    </row>
    <row r="83" spans="1:4">
      <c r="A83" s="89"/>
      <c r="B83" s="89"/>
      <c r="C83" s="89"/>
      <c r="D83" s="89"/>
    </row>
    <row r="84" spans="1:4">
      <c r="A84" s="89"/>
      <c r="B84" s="89"/>
      <c r="C84" s="89"/>
      <c r="D84" s="89"/>
    </row>
    <row r="85" spans="1:4">
      <c r="A85" s="89"/>
      <c r="B85" s="89"/>
      <c r="C85" s="89"/>
      <c r="D85" s="89"/>
    </row>
    <row r="86" spans="1:4">
      <c r="A86" s="89"/>
      <c r="B86" s="89"/>
      <c r="C86" s="89"/>
      <c r="D86" s="89"/>
    </row>
    <row r="87" spans="1:4">
      <c r="A87" s="89"/>
      <c r="B87" s="89"/>
      <c r="C87" s="89"/>
      <c r="D87" s="89"/>
    </row>
    <row r="88" spans="1:4">
      <c r="A88" s="89"/>
      <c r="B88" s="89"/>
      <c r="C88" s="89"/>
      <c r="D88" s="89"/>
    </row>
    <row r="89" spans="1:4">
      <c r="A89" s="89"/>
      <c r="B89" s="89"/>
      <c r="C89" s="89"/>
      <c r="D89" s="89"/>
    </row>
    <row r="90" spans="1:4">
      <c r="A90" s="89"/>
      <c r="B90" s="89"/>
      <c r="C90" s="89"/>
      <c r="D90" s="89"/>
    </row>
    <row r="91" spans="1:4">
      <c r="A91" s="89"/>
      <c r="B91" s="89"/>
      <c r="C91" s="89"/>
      <c r="D91" s="89"/>
    </row>
    <row r="92" spans="1:4">
      <c r="A92" s="89"/>
      <c r="B92" s="89"/>
      <c r="C92" s="89"/>
      <c r="D92" s="89"/>
    </row>
    <row r="93" spans="1:4">
      <c r="A93" s="89"/>
      <c r="B93" s="89"/>
      <c r="C93" s="89"/>
      <c r="D93" s="89"/>
    </row>
    <row r="94" spans="1:4">
      <c r="A94" s="89"/>
      <c r="B94" s="89"/>
      <c r="C94" s="89"/>
      <c r="D94" s="89"/>
    </row>
    <row r="95" spans="1:4">
      <c r="A95" s="89"/>
      <c r="B95" s="89"/>
      <c r="C95" s="89"/>
      <c r="D95" s="89"/>
    </row>
    <row r="96" spans="1:4">
      <c r="A96" s="89"/>
      <c r="B96" s="89"/>
      <c r="C96" s="89"/>
      <c r="D96" s="89"/>
    </row>
    <row r="97" spans="1:4">
      <c r="A97" s="89"/>
      <c r="B97" s="89"/>
      <c r="C97" s="89"/>
      <c r="D97" s="89"/>
    </row>
    <row r="98" spans="1:4">
      <c r="A98" s="89"/>
      <c r="B98" s="89"/>
      <c r="C98" s="89"/>
      <c r="D98" s="89"/>
    </row>
    <row r="99" spans="1:4">
      <c r="A99" s="89"/>
      <c r="B99" s="89"/>
      <c r="C99" s="89"/>
      <c r="D99" s="89"/>
    </row>
    <row r="100" spans="1:4">
      <c r="A100" s="89"/>
      <c r="B100" s="89"/>
      <c r="C100" s="89"/>
      <c r="D100" s="89"/>
    </row>
    <row r="101" spans="1:4">
      <c r="A101" s="89"/>
      <c r="B101" s="89"/>
      <c r="C101" s="89"/>
      <c r="D101" s="89"/>
    </row>
    <row r="102" spans="1:4">
      <c r="A102" s="89"/>
      <c r="B102" s="89"/>
      <c r="C102" s="89"/>
      <c r="D102" s="89"/>
    </row>
    <row r="103" spans="1:4">
      <c r="A103" s="89"/>
      <c r="B103" s="89"/>
      <c r="C103" s="89"/>
      <c r="D103" s="89"/>
    </row>
    <row r="104" spans="1:4">
      <c r="A104" s="89"/>
      <c r="B104" s="89"/>
      <c r="C104" s="89"/>
      <c r="D104" s="89"/>
    </row>
    <row r="105" spans="1:4">
      <c r="A105" s="89"/>
      <c r="B105" s="89"/>
      <c r="C105" s="89"/>
      <c r="D105" s="89"/>
    </row>
    <row r="106" spans="1:4">
      <c r="A106" s="89"/>
      <c r="B106" s="89"/>
      <c r="C106" s="89"/>
      <c r="D106" s="89"/>
    </row>
    <row r="107" spans="1:4">
      <c r="A107" s="89"/>
      <c r="B107" s="89"/>
      <c r="C107" s="89"/>
      <c r="D107" s="89"/>
    </row>
    <row r="108" spans="1:4">
      <c r="A108" s="89"/>
      <c r="B108" s="89"/>
      <c r="C108" s="89"/>
      <c r="D108" s="89"/>
    </row>
  </sheetData>
  <mergeCells count="9">
    <mergeCell ref="B9:B10"/>
    <mergeCell ref="C9:C10"/>
    <mergeCell ref="D9:F9"/>
    <mergeCell ref="C2:F2"/>
    <mergeCell ref="B3:F3"/>
    <mergeCell ref="B4:F4"/>
    <mergeCell ref="B5:F5"/>
    <mergeCell ref="A7:F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прил 3</vt:lpstr>
      <vt:lpstr>прил 4</vt:lpstr>
      <vt:lpstr>прил 5</vt:lpstr>
      <vt:lpstr>прил 6</vt:lpstr>
      <vt:lpstr>прил 7</vt:lpstr>
      <vt:lpstr>прил 8</vt:lpstr>
      <vt:lpstr>расш 1 к прил 8</vt:lpstr>
      <vt:lpstr>расш 2 к прил 8</vt:lpstr>
      <vt:lpstr>прил 9</vt:lpstr>
      <vt:lpstr>прил 10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прил №19</vt:lpstr>
      <vt:lpstr>'расш 1 к прил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Асхаб</dc:creator>
  <cp:lastModifiedBy>Анварбег</cp:lastModifiedBy>
  <cp:lastPrinted>2017-01-09T07:52:13Z</cp:lastPrinted>
  <dcterms:created xsi:type="dcterms:W3CDTF">2015-12-28T06:27:59Z</dcterms:created>
  <dcterms:modified xsi:type="dcterms:W3CDTF">2017-01-09T07:52:50Z</dcterms:modified>
</cp:coreProperties>
</file>